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35" yWindow="0" windowWidth="12255" windowHeight="9225" activeTab="0"/>
  </bookViews>
  <sheets>
    <sheet name="Uvod" sheetId="1" r:id="rId1"/>
    <sheet name="Zbirnik" sheetId="2" r:id="rId2"/>
    <sheet name="Pometanje JP" sheetId="3" r:id="rId3"/>
    <sheet name="Navlaka in koši" sheetId="4" r:id="rId4"/>
    <sheet name="Zelene površine" sheetId="5" r:id="rId5"/>
    <sheet name="OSKRBA VRTNIC" sheetId="6" r:id="rId6"/>
    <sheet name="OSTALA DELA" sheetId="7" r:id="rId7"/>
    <sheet name="List1" sheetId="8" r:id="rId8"/>
    <sheet name="List2" sheetId="9" r:id="rId9"/>
  </sheets>
  <definedNames/>
  <calcPr fullCalcOnLoad="1"/>
</workbook>
</file>

<file path=xl/sharedStrings.xml><?xml version="1.0" encoding="utf-8"?>
<sst xmlns="http://schemas.openxmlformats.org/spreadsheetml/2006/main" count="1286" uniqueCount="577">
  <si>
    <t>OPIS</t>
  </si>
  <si>
    <t>POBIRANJE NAVLAKE</t>
  </si>
  <si>
    <t>m²</t>
  </si>
  <si>
    <t>ID</t>
  </si>
  <si>
    <t>CONA</t>
  </si>
  <si>
    <t>SKUPAJ  m²</t>
  </si>
  <si>
    <t>CENA/ENOTO</t>
  </si>
  <si>
    <t>KS SOLKAN</t>
  </si>
  <si>
    <t>CESTA IX. KORPUSA</t>
  </si>
  <si>
    <t>84,85,863,771,902,911,912</t>
  </si>
  <si>
    <t>266,267,269,270</t>
  </si>
  <si>
    <t>CESTA IX. KORPUSA-Pot na Drage</t>
  </si>
  <si>
    <t>PEŠPOT- 1141</t>
  </si>
  <si>
    <t>KLANEC-STOPNIŠČNA POT DO KAJAK CENTRA</t>
  </si>
  <si>
    <t>PEŠPOT- 1144, 1142, 1143</t>
  </si>
  <si>
    <t>MED OGRADAMI</t>
  </si>
  <si>
    <t>MIZARSKA 29</t>
  </si>
  <si>
    <t>PEŠPOT-1194</t>
  </si>
  <si>
    <t>MIZARSKA ULICA</t>
  </si>
  <si>
    <t>OB SOČI (KAJAK CENTER)</t>
  </si>
  <si>
    <t>949,950,951,952,1083,1084</t>
  </si>
  <si>
    <t>PARTIZANSKA ULICA</t>
  </si>
  <si>
    <t>PIONIRSKA-VOJKOVA CESTA</t>
  </si>
  <si>
    <t>PEŠPOT-1201</t>
  </si>
  <si>
    <t>POD VINOGRADI</t>
  </si>
  <si>
    <t>SKALNIŠKA CESTA</t>
  </si>
  <si>
    <t>SOČEBRANOVA ULICA</t>
  </si>
  <si>
    <t>SOŠKA CESTA</t>
  </si>
  <si>
    <t>272,273,461,669,697</t>
  </si>
  <si>
    <t>922,945,948</t>
  </si>
  <si>
    <t>ŠOLSKA ULICA</t>
  </si>
  <si>
    <t>ŠOLSKA ULICA - POKOPALIŠČE-ŽOGICA</t>
  </si>
  <si>
    <t>PEŠPOT</t>
  </si>
  <si>
    <t>TRINKA Z.-TOMINČEVA-MATEJA V.</t>
  </si>
  <si>
    <t>PEŠPOT-1196, 1197, 1198</t>
  </si>
  <si>
    <t>ŠOLSKA U.-UL.M.ŠTRUKELJ -UL. J. MAKUCA</t>
  </si>
  <si>
    <t>PEŠPOT-1204, 1147, 1148</t>
  </si>
  <si>
    <t>TRG JOŽETA SREBRNIČA</t>
  </si>
  <si>
    <t>TRG MARKA PLENČIČA</t>
  </si>
  <si>
    <t>ULICA BORISA KALINA</t>
  </si>
  <si>
    <t>258,260,807, 1242, 1243</t>
  </si>
  <si>
    <t>ULICA BORISA KALINA - O.Š. SOLKAN</t>
  </si>
  <si>
    <t>PEŠPOT-1215, 1134, 1186, 1188, 1191, 1192</t>
  </si>
  <si>
    <t>ULICA J.MAKUCA-VOJKOVA</t>
  </si>
  <si>
    <t>PEŠPOT-1205</t>
  </si>
  <si>
    <t>ULICA LUDVIKA SLOKARJA</t>
  </si>
  <si>
    <t>915,916,917,918</t>
  </si>
  <si>
    <t>ULICA MAKSA VALENTINČIČA</t>
  </si>
  <si>
    <t>663,664,665,666</t>
  </si>
  <si>
    <t>ULICA MATEVŽA VELUŠČKA</t>
  </si>
  <si>
    <t>ULICA MILOJKE ŠTRUKELJ</t>
  </si>
  <si>
    <t>U. MILOJKE ŠTRUKELJ-M.KLEMENČIČA</t>
  </si>
  <si>
    <t>PEŠPOT - 1200, 1145</t>
  </si>
  <si>
    <t>ULICA XXX DIVIZIJE-M.ŠTRUKELJ</t>
  </si>
  <si>
    <t>PEŠPOT-1199</t>
  </si>
  <si>
    <t>ULICA XXX DIVIZIJE-M.VELUŠČKA-T.ZAMEJSKEG</t>
  </si>
  <si>
    <t>PEŠPOT-1180</t>
  </si>
  <si>
    <t>ULICA ZA SPOMENIKOM</t>
  </si>
  <si>
    <t>VELIKA POT</t>
  </si>
  <si>
    <t>VOJKOVA CESTA 2-37</t>
  </si>
  <si>
    <t>VOJKOVA UL.-UL.JOSIPA MAKUCA</t>
  </si>
  <si>
    <t>PEŠPOT-1203</t>
  </si>
  <si>
    <t>VOJKOVA UL.-UL.K.JUGA</t>
  </si>
  <si>
    <t>PEŠPOT-1202, 1146</t>
  </si>
  <si>
    <t>ZA SPOMENIKOM-MIZARSKA-B.KALINA</t>
  </si>
  <si>
    <t>PEŠPOT-1190</t>
  </si>
  <si>
    <t>ŽABJI KRAJ</t>
  </si>
  <si>
    <t>SVETA GORA</t>
  </si>
  <si>
    <t>1355/24</t>
  </si>
  <si>
    <t>KS KROMBERK IN LOKE</t>
  </si>
  <si>
    <t>CESTA 25 JUNIJA 1</t>
  </si>
  <si>
    <t>INDUSTRIJSKA CESTA</t>
  </si>
  <si>
    <t>ULICA VINKA VODOPIVCA</t>
  </si>
  <si>
    <t>181,188,194,208,526</t>
  </si>
  <si>
    <t>192,456,544,502</t>
  </si>
  <si>
    <t>KS ROŽNA DOLINA</t>
  </si>
  <si>
    <t>POT NA PRISTAVO</t>
  </si>
  <si>
    <t>729-733,735,736</t>
  </si>
  <si>
    <t>RONDO</t>
  </si>
  <si>
    <t>39,44,45,46,47,48,49</t>
  </si>
  <si>
    <t>40,41,43,702,703,704,707</t>
  </si>
  <si>
    <t>ULICA 25.MAJA</t>
  </si>
  <si>
    <t>ULICA 9. MAJA</t>
  </si>
  <si>
    <t>KOLESARSKA STEZA</t>
  </si>
  <si>
    <t>VIPAVSKA CESTA</t>
  </si>
  <si>
    <t>55,705,706,708,709,710,711,712,713</t>
  </si>
  <si>
    <t>51,52,53,54</t>
  </si>
  <si>
    <t>VZDRŽEVANJE POSTAJALIŠČ</t>
  </si>
  <si>
    <t>KS PRISTAVA</t>
  </si>
  <si>
    <t>ID 86,725</t>
  </si>
  <si>
    <t>KOSTANJEVIŠKA CESTA</t>
  </si>
  <si>
    <t>ID740,741</t>
  </si>
  <si>
    <t>ID83,738,739</t>
  </si>
  <si>
    <t>KOSTANJEVIŠKA CESTA-N.NASELJE</t>
  </si>
  <si>
    <t>ID56,726,727,728</t>
  </si>
  <si>
    <t>KOSTANJEVICA</t>
  </si>
  <si>
    <t>694, 695</t>
  </si>
  <si>
    <t>SKUPAJ</t>
  </si>
  <si>
    <t>PRAZNJENJE KOŠEV</t>
  </si>
  <si>
    <t>KD</t>
  </si>
  <si>
    <t>373, 374</t>
  </si>
  <si>
    <t>622,623,624,625,626,627,628</t>
  </si>
  <si>
    <t>629,630,</t>
  </si>
  <si>
    <t>375, 619, 620, 621</t>
  </si>
  <si>
    <t>LANGOBARDSKA ULICA</t>
  </si>
  <si>
    <t>PARK V SOLKANU</t>
  </si>
  <si>
    <t>631,632,633,640,641</t>
  </si>
  <si>
    <t>KAJAK CENTER</t>
  </si>
  <si>
    <t>1472,1473,1474</t>
  </si>
  <si>
    <t>601,602,603,604,605</t>
  </si>
  <si>
    <t>595,596,597,600</t>
  </si>
  <si>
    <t>OD VIPAVSKE PROTI RONDOJU</t>
  </si>
  <si>
    <t>588,591,592,593,594,589,590</t>
  </si>
  <si>
    <t>POSTAJALIŠČA</t>
  </si>
  <si>
    <t>POMETANJE JAVNIH PROMETNIH POVRŠIN</t>
  </si>
  <si>
    <t>m</t>
  </si>
  <si>
    <t>širina</t>
  </si>
  <si>
    <t>CONA POMETANJA</t>
  </si>
  <si>
    <t>CESTA IX. KORPUSA- meja IT</t>
  </si>
  <si>
    <t>ID33, ID62, ID63,ID64,ID72,ID100</t>
  </si>
  <si>
    <t>CESTA V BRDA</t>
  </si>
  <si>
    <t>ID 232</t>
  </si>
  <si>
    <t>KLANEC</t>
  </si>
  <si>
    <t>ID94</t>
  </si>
  <si>
    <t>ID97,ID99</t>
  </si>
  <si>
    <t>ID86,ID89</t>
  </si>
  <si>
    <t>ID34, ID85,ID87,ID91,ID98</t>
  </si>
  <si>
    <t>ID 239, 15</t>
  </si>
  <si>
    <t>TRG J. SREBRNIČA</t>
  </si>
  <si>
    <t>ID 74</t>
  </si>
  <si>
    <t>ID 95</t>
  </si>
  <si>
    <t>ZA SPOMENIKOM</t>
  </si>
  <si>
    <t>ID93</t>
  </si>
  <si>
    <t>NA POTOKU</t>
  </si>
  <si>
    <t>ID48,ID904</t>
  </si>
  <si>
    <t>OB PARKU</t>
  </si>
  <si>
    <t>ID53</t>
  </si>
  <si>
    <t>ID 51</t>
  </si>
  <si>
    <t>PIONIRKA ULICA</t>
  </si>
  <si>
    <t>ID90</t>
  </si>
  <si>
    <t>PIRJEVČEVA ULICA</t>
  </si>
  <si>
    <t>ID88</t>
  </si>
  <si>
    <t>ID 36</t>
  </si>
  <si>
    <t>ID70</t>
  </si>
  <si>
    <t>ID83,ID242</t>
  </si>
  <si>
    <t>ID73</t>
  </si>
  <si>
    <t>ID42</t>
  </si>
  <si>
    <t>ID919</t>
  </si>
  <si>
    <t>ID 101,ID102,ID229,ID230,ID231, ID920</t>
  </si>
  <si>
    <t>ID233,ID234,ID235,ID236,ID240,ID241</t>
  </si>
  <si>
    <t>ID921,ID922,ID923</t>
  </si>
  <si>
    <t>STARA POT ŠČEDNE</t>
  </si>
  <si>
    <t>ID43</t>
  </si>
  <si>
    <t>ID 35, ID79</t>
  </si>
  <si>
    <t>ID243</t>
  </si>
  <si>
    <t>ID 237</t>
  </si>
  <si>
    <t>ID 238</t>
  </si>
  <si>
    <t>ID 65,ID75</t>
  </si>
  <si>
    <t>ID 76,ID77,ID78</t>
  </si>
  <si>
    <t>ID 71</t>
  </si>
  <si>
    <t>ID 66,ID260,ID258</t>
  </si>
  <si>
    <t>ID 67,ID68,ID69</t>
  </si>
  <si>
    <t>IND.  CONA SOLKAN</t>
  </si>
  <si>
    <t>ID257</t>
  </si>
  <si>
    <t>ULICA JOSIPA MAKUCA</t>
  </si>
  <si>
    <t>ID40</t>
  </si>
  <si>
    <t>ID913</t>
  </si>
  <si>
    <t>ULICA KLEMENTA JUGA</t>
  </si>
  <si>
    <t>ID 60</t>
  </si>
  <si>
    <t>ID 58</t>
  </si>
  <si>
    <t>ID 61</t>
  </si>
  <si>
    <t>UL. MAKSA VALENTINČIČA</t>
  </si>
  <si>
    <t>ID82</t>
  </si>
  <si>
    <t>ID47</t>
  </si>
  <si>
    <t>ULICA MATIJE DOLJAKA</t>
  </si>
  <si>
    <t>ID92</t>
  </si>
  <si>
    <t>UL. MILANA KLEMENČIČA</t>
  </si>
  <si>
    <t>ID55,ID56,ID57</t>
  </si>
  <si>
    <t>ID 52,ID80,ID81</t>
  </si>
  <si>
    <t>ID 14,ID41,ID45</t>
  </si>
  <si>
    <t>ULICA TRINKA ZAMEJSKEGA</t>
  </si>
  <si>
    <t>ID46</t>
  </si>
  <si>
    <t>ULICA XXX DIVIZIJE</t>
  </si>
  <si>
    <t>ID44,ID49,ID50</t>
  </si>
  <si>
    <t>ID96</t>
  </si>
  <si>
    <t>ID 11,ID13,ID84</t>
  </si>
  <si>
    <t>VEZNA POT</t>
  </si>
  <si>
    <t>ID59</t>
  </si>
  <si>
    <t>ID 38,ID256</t>
  </si>
  <si>
    <t>ID249,ID250</t>
  </si>
  <si>
    <t>ID37</t>
  </si>
  <si>
    <t>ID171,ID172</t>
  </si>
  <si>
    <t>CESTA 25 JUNIJA 2</t>
  </si>
  <si>
    <t>ID16</t>
  </si>
  <si>
    <t>DAMBER</t>
  </si>
  <si>
    <t>ID115,ID120</t>
  </si>
  <si>
    <t>IZTOKOVA ULICA</t>
  </si>
  <si>
    <t>ID182,183,184,185</t>
  </si>
  <si>
    <t>KROMBERŠKA CESTA</t>
  </si>
  <si>
    <t>PAVŠIČEVO NASELJE</t>
  </si>
  <si>
    <t>ID12,29,30,31,103,104,105,118</t>
  </si>
  <si>
    <t>PRI HRASTU</t>
  </si>
  <si>
    <t>ID163,164</t>
  </si>
  <si>
    <t>ULICA BRATOV HVALIČ</t>
  </si>
  <si>
    <t>ID106,107,108,109,110,178,179</t>
  </si>
  <si>
    <t>ID111,112,113,114,177</t>
  </si>
  <si>
    <t>ULICA TOMA BREJCA</t>
  </si>
  <si>
    <t>ID180</t>
  </si>
  <si>
    <t>ID165,176</t>
  </si>
  <si>
    <t>ID181</t>
  </si>
  <si>
    <t>ID186</t>
  </si>
  <si>
    <t>ID187</t>
  </si>
  <si>
    <t>ID544</t>
  </si>
  <si>
    <t>VARDA</t>
  </si>
  <si>
    <t>ID116</t>
  </si>
  <si>
    <t>ID117,119</t>
  </si>
  <si>
    <t>LISKUR</t>
  </si>
  <si>
    <t>ID151</t>
  </si>
  <si>
    <t>POD GRIČEM</t>
  </si>
  <si>
    <t>ID152,294</t>
  </si>
  <si>
    <t>ID295</t>
  </si>
  <si>
    <t>ID296,297,298</t>
  </si>
  <si>
    <t>ID223</t>
  </si>
  <si>
    <t>UL. ANGELA BESEDNJAKA</t>
  </si>
  <si>
    <t>ID149</t>
  </si>
  <si>
    <t>ID38</t>
  </si>
  <si>
    <t>ULICA JOŽETA MIHEVCA</t>
  </si>
  <si>
    <t>ID291</t>
  </si>
  <si>
    <t>ULICA LJUBA ŠERCERJA</t>
  </si>
  <si>
    <t>ID301</t>
  </si>
  <si>
    <t>ID302</t>
  </si>
  <si>
    <t>ID292,293,300,303</t>
  </si>
  <si>
    <t>ID299</t>
  </si>
  <si>
    <t>ID227</t>
  </si>
  <si>
    <t>ID148,150,153,154,244,245,246,247,248</t>
  </si>
  <si>
    <t>MIMO MERKURJA</t>
  </si>
  <si>
    <t>ID155</t>
  </si>
  <si>
    <t>ID197,198,221</t>
  </si>
  <si>
    <t>PROTI TUNELU</t>
  </si>
  <si>
    <t>ID228</t>
  </si>
  <si>
    <t>ID 216,217,222,224,225,226</t>
  </si>
  <si>
    <t>SONČNA ULICA</t>
  </si>
  <si>
    <t>ID280,290</t>
  </si>
  <si>
    <t>STRMA POT</t>
  </si>
  <si>
    <t>ID220</t>
  </si>
  <si>
    <t>ULICA P.TOMAŽIČA</t>
  </si>
  <si>
    <t>ID218,219,279,285,289</t>
  </si>
  <si>
    <t>ULICA SERGEJA MAŠERE</t>
  </si>
  <si>
    <t>ID286,287,288</t>
  </si>
  <si>
    <t>POMETANJE PLOČNIKOV</t>
  </si>
  <si>
    <t>ID863</t>
  </si>
  <si>
    <t>DR.KARLA LAVRIČA</t>
  </si>
  <si>
    <t>ID900,1178</t>
  </si>
  <si>
    <t>IND. CONA KROMBERK</t>
  </si>
  <si>
    <t>ID409</t>
  </si>
  <si>
    <t>ID502</t>
  </si>
  <si>
    <t>ID1085</t>
  </si>
  <si>
    <t>ID1003</t>
  </si>
  <si>
    <t>C. IX. KORPUSA- meja IT</t>
  </si>
  <si>
    <t>ID 33</t>
  </si>
  <si>
    <t>ID 62,63,72,100</t>
  </si>
  <si>
    <t>ID 64</t>
  </si>
  <si>
    <t>ID97</t>
  </si>
  <si>
    <t>ID86, 89</t>
  </si>
  <si>
    <t>ID34,85,87,91,98</t>
  </si>
  <si>
    <t>ID 239,ID95</t>
  </si>
  <si>
    <t>ID904</t>
  </si>
  <si>
    <t>ID42,ID919</t>
  </si>
  <si>
    <t>ID 101,102,229,230,231,232</t>
  </si>
  <si>
    <t>ID233,235,240</t>
  </si>
  <si>
    <t>ID920</t>
  </si>
  <si>
    <t>ID922,923</t>
  </si>
  <si>
    <t>ID 66</t>
  </si>
  <si>
    <t>ID 67,68,69</t>
  </si>
  <si>
    <t>IND. CONA SOLKAN</t>
  </si>
  <si>
    <t>ID 52,80</t>
  </si>
  <si>
    <t>ID 81</t>
  </si>
  <si>
    <t>ID 14,41</t>
  </si>
  <si>
    <t>ID45</t>
  </si>
  <si>
    <t>ID44,ID50</t>
  </si>
  <si>
    <t>ID49</t>
  </si>
  <si>
    <t>ID 11,ID13,</t>
  </si>
  <si>
    <t>ID115, 120</t>
  </si>
  <si>
    <t>ID185</t>
  </si>
  <si>
    <t>ID166, 175,203</t>
  </si>
  <si>
    <t>ID29,ID103</t>
  </si>
  <si>
    <t>ID107</t>
  </si>
  <si>
    <t>ID178,179</t>
  </si>
  <si>
    <t>ID186,544</t>
  </si>
  <si>
    <t>ID152</t>
  </si>
  <si>
    <t>ID294</t>
  </si>
  <si>
    <t>ID300</t>
  </si>
  <si>
    <t>ID148,150,153,</t>
  </si>
  <si>
    <t>ID244,245,246,247</t>
  </si>
  <si>
    <t>ID248</t>
  </si>
  <si>
    <t>RONDO - kocke ob robu</t>
  </si>
  <si>
    <t>ID197</t>
  </si>
  <si>
    <t>ID198</t>
  </si>
  <si>
    <t>ID221</t>
  </si>
  <si>
    <t>AVT. POSTAJALIŠČA</t>
  </si>
  <si>
    <t>ID245</t>
  </si>
  <si>
    <t>POMETANJE PARKIRIŠČ</t>
  </si>
  <si>
    <t>KS SOLKAN (Mundič)</t>
  </si>
  <si>
    <t>ID262</t>
  </si>
  <si>
    <t>ID265</t>
  </si>
  <si>
    <t>ID808</t>
  </si>
  <si>
    <t>KS SOLKAN-PARKIRIŠČE</t>
  </si>
  <si>
    <t>ID274</t>
  </si>
  <si>
    <t>ID282</t>
  </si>
  <si>
    <t>ID271</t>
  </si>
  <si>
    <t>ID485</t>
  </si>
  <si>
    <t>ID734</t>
  </si>
  <si>
    <t>ID50</t>
  </si>
  <si>
    <t>ID52</t>
  </si>
  <si>
    <t>ID47,46</t>
  </si>
  <si>
    <t>KOŠNJA JAVNIH ZELENIH POVRŠIN</t>
  </si>
  <si>
    <t>ID911,912</t>
  </si>
  <si>
    <t>ID771</t>
  </si>
  <si>
    <t>ID84,85</t>
  </si>
  <si>
    <t>ID902</t>
  </si>
  <si>
    <t>ID 906</t>
  </si>
  <si>
    <t>ID 264</t>
  </si>
  <si>
    <t>ID692,486</t>
  </si>
  <si>
    <t>ID915,916,917,918</t>
  </si>
  <si>
    <t>ID914</t>
  </si>
  <si>
    <t>ID268</t>
  </si>
  <si>
    <t>UL. B. KALINA-O.Š.SOLKAN</t>
  </si>
  <si>
    <t>PEŠPOT, 1134,1142</t>
  </si>
  <si>
    <t>807,1242,1243</t>
  </si>
  <si>
    <t>ID887</t>
  </si>
  <si>
    <t>UL. XXX DIVIZIJE-M.VELUŠČKA-T.ZAMEJSKEGA</t>
  </si>
  <si>
    <t>UL. ZA SPOMENIKOM-MIZARSKA</t>
  </si>
  <si>
    <t>VOJKOVA C.-UL.K.JUGA-VALENTINČIČEVA</t>
  </si>
  <si>
    <t>ID 259,263,910</t>
  </si>
  <si>
    <t>ID1086</t>
  </si>
  <si>
    <t>ID 82</t>
  </si>
  <si>
    <t>ID696</t>
  </si>
  <si>
    <t>ID86,725</t>
  </si>
  <si>
    <t>GRABLJENJE  JAVNIH ZELENIH POVRŠIN PO ODPADU LISTJA</t>
  </si>
  <si>
    <t>669,771,1142,1143,272,273</t>
  </si>
  <si>
    <t>663-666</t>
  </si>
  <si>
    <t>83,737,738,739,741,740,56</t>
  </si>
  <si>
    <t>45,48,49,711,729-736,981,738</t>
  </si>
  <si>
    <t>Skupaj cena brez DDV</t>
  </si>
  <si>
    <t>OSKRBA ŽIVE MEJE</t>
  </si>
  <si>
    <t xml:space="preserve">SKUPAJ </t>
  </si>
  <si>
    <t>OSKRBA GRMOVNIC</t>
  </si>
  <si>
    <t>Poltovorno vozilo</t>
  </si>
  <si>
    <t>Motorna žaga-škarje</t>
  </si>
  <si>
    <t>OPIS POSTAVKE</t>
  </si>
  <si>
    <t>ENOTA</t>
  </si>
  <si>
    <t>KOLIČINA</t>
  </si>
  <si>
    <t>POMETANJE VOZIŠČ</t>
  </si>
  <si>
    <t>ČIŠČENJE PARKIRIŠČ</t>
  </si>
  <si>
    <t xml:space="preserve">POBIRANJE NAVLAKE </t>
  </si>
  <si>
    <t>IZPRAZNJEVANJE KOŠEV</t>
  </si>
  <si>
    <t>kd</t>
  </si>
  <si>
    <t>PRAZNJENJE SMETNJAKOV ZA PASJE IZTREBKE</t>
  </si>
  <si>
    <t>KOŠNJA ZELENIH POVRŠIN</t>
  </si>
  <si>
    <t>GRABLJENJE JAVNIH ZELENIH POVRŠIN PO ODPADU LISTJA</t>
  </si>
  <si>
    <t>SKUPAJ Z DDV</t>
  </si>
  <si>
    <t>CENA/ENOTO s popustom</t>
  </si>
  <si>
    <t>0,036/0,144</t>
  </si>
  <si>
    <t>POG.</t>
  </si>
  <si>
    <t>C/E</t>
  </si>
  <si>
    <t>CENA</t>
  </si>
  <si>
    <t xml:space="preserve">SKUPAJ  </t>
  </si>
  <si>
    <t>6-III.1</t>
  </si>
  <si>
    <t>12-III.1</t>
  </si>
  <si>
    <t>8-III.1</t>
  </si>
  <si>
    <t>,</t>
  </si>
  <si>
    <r>
      <t> </t>
    </r>
    <r>
      <rPr>
        <sz val="11"/>
        <color indexed="8"/>
        <rFont val="Arial"/>
        <family val="2"/>
      </rPr>
      <t>82,259,263,807,1242,1243</t>
    </r>
  </si>
  <si>
    <r>
      <t> </t>
    </r>
    <r>
      <rPr>
        <sz val="11"/>
        <color indexed="8"/>
        <rFont val="Arial"/>
        <family val="2"/>
      </rPr>
      <t>ULICA VINKA VODOPIVCA</t>
    </r>
  </si>
  <si>
    <t>"8-III.1</t>
  </si>
  <si>
    <t>10-III.1</t>
  </si>
  <si>
    <t xml:space="preserve">CENA </t>
  </si>
  <si>
    <t xml:space="preserve"> CENA</t>
  </si>
  <si>
    <t>Cena/E</t>
  </si>
  <si>
    <t xml:space="preserve">CENA/E </t>
  </si>
  <si>
    <t xml:space="preserve">DDV </t>
  </si>
  <si>
    <t>%</t>
  </si>
  <si>
    <t>EUR</t>
  </si>
  <si>
    <t xml:space="preserve">KONCESIONAR: </t>
  </si>
  <si>
    <t>Želva d.o.o. Ljubljana</t>
  </si>
  <si>
    <t>PRILOGA B 2</t>
  </si>
  <si>
    <t xml:space="preserve">KONCESIONAR: ŽELVA d.o.o., Samova 9, 1000 Ljubljana </t>
  </si>
  <si>
    <t>1. POJASNILO LETNEGA PROGRAMA</t>
  </si>
  <si>
    <t>Prioga B2</t>
  </si>
  <si>
    <t>B2.1   ZBIRNIK STROŠKOV  IZVAJANJA LETNEGA PROGRAMA  GJS UREJANJE IN ČIŠČENJE JAVNIH POVRŠIN ZA NASELJA  SOLKAN, KROMBERK, ROŽNA DOLINA IN PRISTAVA</t>
  </si>
  <si>
    <t>B2.1.1. POMETANJE CEST, ULIC, TROV IN KOLESARSKIH POTI</t>
  </si>
  <si>
    <t>B2.1.2POBIRANJE NAVLAKE IN IZPRAZNJEVANJE KOŠEV</t>
  </si>
  <si>
    <t>B2.1.3  ZELENE POVRŠINE</t>
  </si>
  <si>
    <t>B2.1.5  OSTALA DELA PRI UREJANJU IN ČIŠČENJU JP</t>
  </si>
  <si>
    <t>Cena/enoto</t>
  </si>
  <si>
    <t xml:space="preserve">SKUP.  m2  </t>
  </si>
  <si>
    <t>Tovorno vozilo 6t</t>
  </si>
  <si>
    <t>Nahrbtna kosilnica</t>
  </si>
  <si>
    <t>Delo  v urah – PK DELAVEC</t>
  </si>
  <si>
    <t>Delo  v urah – KV  DELAVEC</t>
  </si>
  <si>
    <t>Material</t>
  </si>
  <si>
    <t>Postavka</t>
  </si>
  <si>
    <t>Količina</t>
  </si>
  <si>
    <t xml:space="preserve">               EUR</t>
  </si>
  <si>
    <t>LETNI PROGRAM IZVAJANJA GJS UREJANJE IN ČIŠČENJE JAVNIH POVRŠIN ZA OBMOČJE NASELIJ SOLKAN, KROMBERK, ROŽNA DOLINA IN PRISTAVA</t>
  </si>
  <si>
    <t>ID34, ID 65, ID 66, ID 67</t>
  </si>
  <si>
    <t>PARTIZANSKA</t>
  </si>
  <si>
    <t>ID 171, ID 172</t>
  </si>
  <si>
    <t>ID 166, ID 175</t>
  </si>
  <si>
    <t>ID 16</t>
  </si>
  <si>
    <t>IND.CONA KROMBERK</t>
  </si>
  <si>
    <t>ID 409</t>
  </si>
  <si>
    <t>TIP CESTIŠČE</t>
  </si>
  <si>
    <r>
      <t>m</t>
    </r>
    <r>
      <rPr>
        <sz val="11"/>
        <color indexed="8"/>
        <rFont val="Calibri"/>
        <family val="2"/>
      </rPr>
      <t>²</t>
    </r>
  </si>
  <si>
    <t>50-II.2</t>
  </si>
  <si>
    <t>POVRŠINA</t>
  </si>
  <si>
    <t>KOŠ ZA PASJE IZTREBKE - BIVŠA CARINARNICA</t>
  </si>
  <si>
    <t>12-II.2</t>
  </si>
  <si>
    <t>25-II.2</t>
  </si>
  <si>
    <t>STROJNO POMETANJE CESTIŠČA</t>
  </si>
  <si>
    <t>POD VINOGRADI-meji na Borisa Kalina</t>
  </si>
  <si>
    <t>POT NA BREG-meji na Langobardsko</t>
  </si>
  <si>
    <t>POT NA DRAGE-meji na deveti korpus</t>
  </si>
  <si>
    <t>SOŠKA CESTA-obračališče z izvozi</t>
  </si>
  <si>
    <t>TRG M. PLENČIČA od h. št. 4 do 11</t>
  </si>
  <si>
    <t>TRG M. PLENČIČA h. št. 17 - 18</t>
  </si>
  <si>
    <t>VOJKOVA CESTA - LJUBA ŠERCERJA</t>
  </si>
  <si>
    <t>C. 25. JUNIJA 1- do meje z Novo Gorico</t>
  </si>
  <si>
    <t>C. 25. JUNIJA 2-do meje z N.G.</t>
  </si>
  <si>
    <t>IZTOKOVA ULICA - brez dovozov</t>
  </si>
  <si>
    <t>KROMBERŠKA CESTA - samo kjer so pločniki</t>
  </si>
  <si>
    <t xml:space="preserve">VIPAVSKA CESTA-pri krožnem </t>
  </si>
  <si>
    <t>SKUPAJ POMETANJE CESTIŠČ</t>
  </si>
  <si>
    <t>POMETANJE PLOČNIKOV -                                                  KOMBINIRANO POMETANJE PLOČNIKOV</t>
  </si>
  <si>
    <t>ID - oz. katastra</t>
  </si>
  <si>
    <t>TIP</t>
  </si>
  <si>
    <t>zelenica</t>
  </si>
  <si>
    <t>145-II-1</t>
  </si>
  <si>
    <t>12-II-1</t>
  </si>
  <si>
    <t>50-II-1</t>
  </si>
  <si>
    <t>6-II-1</t>
  </si>
  <si>
    <t>pešpot</t>
  </si>
  <si>
    <t>SOŠKA CESTA - pri obračališču</t>
  </si>
  <si>
    <t>tlakovano parkirišče</t>
  </si>
  <si>
    <t>CESTA IX. KORPUSA - križišče Šolska</t>
  </si>
  <si>
    <t>ULICA LUDVIKA SLOKARJA - park</t>
  </si>
  <si>
    <t>25-II-1</t>
  </si>
  <si>
    <t>trg</t>
  </si>
  <si>
    <t>zelenica + parkirišče</t>
  </si>
  <si>
    <t>pot</t>
  </si>
  <si>
    <t>zelenica + pot</t>
  </si>
  <si>
    <t>VRTNICE</t>
  </si>
  <si>
    <r>
      <t>m</t>
    </r>
    <r>
      <rPr>
        <sz val="11"/>
        <color indexed="8"/>
        <rFont val="Calibri"/>
        <family val="2"/>
      </rPr>
      <t>²</t>
    </r>
  </si>
  <si>
    <t>oskrba</t>
  </si>
  <si>
    <t>pogostost</t>
  </si>
  <si>
    <t>cena/enoto</t>
  </si>
  <si>
    <r>
      <t>skupaj m</t>
    </r>
    <r>
      <rPr>
        <sz val="11"/>
        <color indexed="8"/>
        <rFont val="Calibri"/>
        <family val="2"/>
      </rPr>
      <t>²</t>
    </r>
  </si>
  <si>
    <t>skupna cena</t>
  </si>
  <si>
    <t>R.DOLINA-krožišče</t>
  </si>
  <si>
    <t>Soška cesta- Solkan</t>
  </si>
  <si>
    <t>Pri mundiču- Solkan</t>
  </si>
  <si>
    <t>Rafut</t>
  </si>
  <si>
    <t>Križišče Soška cesta-Skalniška</t>
  </si>
  <si>
    <t>Križišče Rožna - Merkur</t>
  </si>
  <si>
    <t>okop. S pletjem in odvozom</t>
  </si>
  <si>
    <t>pletje z odvozom</t>
  </si>
  <si>
    <t>obrezovanje z odvozom</t>
  </si>
  <si>
    <t>Skupaj oskrba</t>
  </si>
  <si>
    <t>pokrovne rastline</t>
  </si>
  <si>
    <t xml:space="preserve">Rožna Dolina </t>
  </si>
  <si>
    <t>Solkan - proti pokopališču</t>
  </si>
  <si>
    <t>OPIS                                                                                  OSKRBA GRMOVNIC</t>
  </si>
  <si>
    <t>Od mejnega prehoda Rožna Dolina proti rondoju (1187,1210,1211,1212,1213)</t>
  </si>
  <si>
    <t>Solkan - ulica za spomenikom (1221, 1222, 1223)</t>
  </si>
  <si>
    <t>Solkan - ob parku (1209, 1214,1216,1218,1219,1220, 1225)</t>
  </si>
  <si>
    <t>Vipavska cesta (1156,1189,1207, 1224, 1229, 1230,1231)</t>
  </si>
  <si>
    <t>Solkan - Soška cesta (1226,1232,1233,1234,1235)</t>
  </si>
  <si>
    <t>Skupaj</t>
  </si>
  <si>
    <t>OPIS                                                                                  OSKRBA ŽIVE MEJE</t>
  </si>
  <si>
    <t>Cesta IX. Korpusa (ID2- enostransko)</t>
  </si>
  <si>
    <t>Pot na Pristavo ( ID8 - enostransko)</t>
  </si>
  <si>
    <t>Vipavska cesta (blizu parkirišče)-ID 9 - obojestransko</t>
  </si>
  <si>
    <t>Solkan - proti Kajak centru- ID 11- enostransko</t>
  </si>
  <si>
    <t>Ulica Ludvika Slokarja-ob parku (ID14-obojestransko)</t>
  </si>
  <si>
    <t>Ulica  Matevža Veluščka (ID 15,16) enostransko</t>
  </si>
  <si>
    <t>Ulica Milojke Štrukelj (id17,18) enostransko</t>
  </si>
  <si>
    <t>Pionirska ulica ID19-enostransko</t>
  </si>
  <si>
    <t>Vojkova ulica ID20,21,22,24 - enostransko</t>
  </si>
  <si>
    <t>Šolska ulica - ulica za spomenikom (ID 35,36,39,40,41,42) -  obojestransko</t>
  </si>
  <si>
    <t>Priključek rondo Rožna Dolina-Podmark-enostransko</t>
  </si>
  <si>
    <t>Soška cesta - pri obračališču( 43,44,45,46,47,48,49,50,51,52)-enostransko</t>
  </si>
  <si>
    <t>Vipavska cesta med obema rontondama v sredini cestišča</t>
  </si>
  <si>
    <t>Nova živa meja ob parku -obojestransko</t>
  </si>
  <si>
    <t>613-618</t>
  </si>
  <si>
    <t>634,635,636,637,638,639</t>
  </si>
  <si>
    <t xml:space="preserve">B2.1.4 OSKRBA VRTNIC in POKROVNIH RASTLIN </t>
  </si>
  <si>
    <t>Na osnovi Pravilnika o urejanju in čiščenju javnih površin na območju Mestne občine Nova Gorica za mesto Nova Gorica in naselja Solkan, Kromberk, Rožna Dolina in Pristava, je navedeno območje razdeljeno na več con. Oznaka cone natančno opredeljuje intenzivnost  aktivnosti na posamezni coni. Aktivnosti - cone so razvidne v katastru javni odprtih in zelenih površin za območje mesta Nova Gorica in primestnih naselij Solkan, Kromberk, Rožna Dolina in Pristava.</t>
  </si>
  <si>
    <t xml:space="preserve"> Sredstva, ki so namenjena za izvajanje GJS po tem programu, so zajeta v skupni postavki št. 07.235 »Urejanje in čiščenje javnih površin po koncesiji za naselja Solkan, Kromberk, Rožna Dolina in Pristava« in sicer v višini 202.000,00 EUR.</t>
  </si>
  <si>
    <t>Glede na zgoraj navedeni pravilnik in razpoložljiva proračunska sredstva bo Koncesionar Želva d.o.o. po tem letnem programu izvajal aktivnosti, ki so razvidne in ovrednotene na preglednicah letnega programa GJS (PRILOGA »B 2«).</t>
  </si>
  <si>
    <t>OSKRBA VRTNIC IN POKROVNIH RASTLIN</t>
  </si>
  <si>
    <t>ID261  P pri Mundiču</t>
  </si>
  <si>
    <t>zelenica h.št.90</t>
  </si>
  <si>
    <r>
      <t xml:space="preserve">CESTA IX. KORPUSA </t>
    </r>
    <r>
      <rPr>
        <sz val="8"/>
        <color indexed="8"/>
        <rFont val="Arial"/>
        <family val="2"/>
      </rPr>
      <t>travnik Solkanski mejni prehod</t>
    </r>
  </si>
  <si>
    <t>ID 269,270,266,267</t>
  </si>
  <si>
    <t>PARK ZA SPOMENIKOM</t>
  </si>
  <si>
    <r>
      <t xml:space="preserve">KAJAK STOPNICE </t>
    </r>
    <r>
      <rPr>
        <sz val="9"/>
        <color indexed="8"/>
        <rFont val="Arial"/>
        <family val="2"/>
      </rPr>
      <t>ob stopnicah do žel.podhoda</t>
    </r>
  </si>
  <si>
    <t>pasovi ob pločnikih</t>
  </si>
  <si>
    <r>
      <t xml:space="preserve">ID697,669 </t>
    </r>
    <r>
      <rPr>
        <sz val="9"/>
        <color indexed="8"/>
        <rFont val="Arial"/>
        <family val="2"/>
      </rPr>
      <t>obračališče</t>
    </r>
  </si>
  <si>
    <t>ID272,273,945,461</t>
  </si>
  <si>
    <r>
      <t xml:space="preserve">SOŠKA CESTA  </t>
    </r>
    <r>
      <rPr>
        <sz val="9"/>
        <color indexed="8"/>
        <rFont val="Arial"/>
        <family val="2"/>
      </rPr>
      <t>+ proti pokopališču</t>
    </r>
  </si>
  <si>
    <r>
      <t xml:space="preserve">POKOPALIŠČE </t>
    </r>
    <r>
      <rPr>
        <sz val="9"/>
        <color indexed="8"/>
        <rFont val="Arial"/>
        <family val="2"/>
      </rPr>
      <t>breg nad cesto,breg kontejner</t>
    </r>
  </si>
  <si>
    <r>
      <t xml:space="preserve">POKOPALIŠČE </t>
    </r>
    <r>
      <rPr>
        <sz val="9"/>
        <color indexed="8"/>
        <rFont val="Arial"/>
        <family val="2"/>
      </rPr>
      <t xml:space="preserve">- </t>
    </r>
    <r>
      <rPr>
        <sz val="11"/>
        <color indexed="8"/>
        <rFont val="Arial"/>
        <family val="2"/>
      </rPr>
      <t>ŽOGICA</t>
    </r>
  </si>
  <si>
    <t>SOŠKA CESTA proti žogici</t>
  </si>
  <si>
    <t>ID 946,947,948</t>
  </si>
  <si>
    <t>SOLKANSKI MOST</t>
  </si>
  <si>
    <t>ID 949 strmina</t>
  </si>
  <si>
    <t>ID 949 ravninski del</t>
  </si>
  <si>
    <t>1087 igrišče</t>
  </si>
  <si>
    <r>
      <t xml:space="preserve">ULICA SOČEBRANOVA    </t>
    </r>
    <r>
      <rPr>
        <sz val="9"/>
        <color indexed="8"/>
        <rFont val="Arial"/>
        <family val="2"/>
      </rPr>
      <t>igrišče</t>
    </r>
  </si>
  <si>
    <r>
      <t xml:space="preserve">ULICA MATEVŽA VELUŠČKA  </t>
    </r>
    <r>
      <rPr>
        <sz val="9"/>
        <color indexed="8"/>
        <rFont val="Arial"/>
        <family val="2"/>
      </rPr>
      <t>zelenica</t>
    </r>
  </si>
  <si>
    <t>ŽABJI KRAJ  zelenica spomenik</t>
  </si>
  <si>
    <t>KRIŽIŠČE OBVOZNICA</t>
  </si>
  <si>
    <t>POT NA PRISTAVO               ob pločniku</t>
  </si>
  <si>
    <t>UL. 25 MAJA</t>
  </si>
  <si>
    <t>trikotnik</t>
  </si>
  <si>
    <t>18/16,9/12,16/10,19/32,10/14</t>
  </si>
  <si>
    <t>O planiranih in izvedenih delih se predstavnika koncesionarja in koncendenta tedensko in dnevno pisno usklajujeta v skladu s tem letnim programom. O predvidenih aktivnostih so redno obveščane tudi KS na območju katerih se izvajajo aktivnosti.</t>
  </si>
  <si>
    <t>Med ostala dela na javnih površinah so uvrščene naslednje aktivnosti:                                                                                                                                                                                                                                                                 Vzdrževanje parkovnih klopi, košev, varovalnih količkov, zalivanje nasadov v sušnem obdobju, obrezovanje nizkih in suhih drevesnih vej, košnja nepredvidenih površin, odstranjevanje vejevja in ostalih predmetov iz prometnih površin po burji, neurju ipd...                                                                                                                                                                                                 Z izjemo interventnih del se za vsa navedena dela predhodno in tekoče usklajujejo predstavniki koncesionarja in koncendenta. Dela se izvajajo režijsko po cenah iz veljavnega cenika.</t>
  </si>
  <si>
    <t>okop. s pletjem in odvozom</t>
  </si>
  <si>
    <r>
      <t xml:space="preserve">CESTA IX. KORPUSA </t>
    </r>
    <r>
      <rPr>
        <sz val="9"/>
        <color indexed="8"/>
        <rFont val="Arial"/>
        <family val="2"/>
      </rPr>
      <t>pas pred Mostovno</t>
    </r>
  </si>
  <si>
    <t>Kosilnica BCS</t>
  </si>
  <si>
    <t>Avtodvigalo</t>
  </si>
  <si>
    <t>Agregat</t>
  </si>
  <si>
    <r>
      <t xml:space="preserve">RONDO </t>
    </r>
    <r>
      <rPr>
        <sz val="9"/>
        <color indexed="8"/>
        <rFont val="Arial"/>
        <family val="2"/>
      </rPr>
      <t>pasovi ob krožišču, pred MOL-om</t>
    </r>
  </si>
  <si>
    <t xml:space="preserve">PRI KOMPASU         </t>
  </si>
  <si>
    <t>PRI DRŽAVNI MEJI</t>
  </si>
  <si>
    <r>
      <t xml:space="preserve">SOŠKA CESTA </t>
    </r>
    <r>
      <rPr>
        <sz val="9"/>
        <color indexed="8"/>
        <rFont val="Arial"/>
        <family val="2"/>
      </rPr>
      <t>brežina nasproti ceste za Brda</t>
    </r>
  </si>
  <si>
    <t xml:space="preserve">brežina </t>
  </si>
  <si>
    <t xml:space="preserve">ID188 </t>
  </si>
  <si>
    <r>
      <t xml:space="preserve">526 </t>
    </r>
    <r>
      <rPr>
        <sz val="8"/>
        <color indexed="8"/>
        <rFont val="Arial"/>
        <family val="2"/>
      </rPr>
      <t xml:space="preserve">del </t>
    </r>
  </si>
  <si>
    <t>od krožiščado Rafuta</t>
  </si>
  <si>
    <r>
      <t xml:space="preserve">RONDO </t>
    </r>
    <r>
      <rPr>
        <sz val="8"/>
        <color indexed="8"/>
        <rFont val="Arial"/>
        <family val="2"/>
      </rPr>
      <t>430/11,427,426/1, ,krožišče -ravnina, trikotnika proti Merkurju….</t>
    </r>
  </si>
  <si>
    <r>
      <t xml:space="preserve">RONDO </t>
    </r>
    <r>
      <rPr>
        <sz val="9"/>
        <color indexed="8"/>
        <rFont val="Arial"/>
        <family val="2"/>
      </rPr>
      <t xml:space="preserve"> Rondo-strmina, jarek proti OMV</t>
    </r>
  </si>
  <si>
    <t>ob železnici D proti Italiji</t>
  </si>
  <si>
    <t>ob železnici L pri free shopu</t>
  </si>
  <si>
    <r>
      <t xml:space="preserve">PRI KOMPASU  </t>
    </r>
    <r>
      <rPr>
        <sz val="8"/>
        <color indexed="8"/>
        <rFont val="Arial"/>
        <family val="2"/>
      </rPr>
      <t xml:space="preserve">trikotnik,spomenik braniteljem, pas ob živi meji, vogal ob rondoju        </t>
    </r>
  </si>
  <si>
    <t xml:space="preserve">VIPAVSKA CESTA </t>
  </si>
  <si>
    <t xml:space="preserve">VIPAVSKA CESTA    </t>
  </si>
  <si>
    <t>ID 53, 54</t>
  </si>
  <si>
    <t xml:space="preserve">VIPAVSKA CESTA  </t>
  </si>
  <si>
    <t>ID 716, 722</t>
  </si>
  <si>
    <t>ID 55, 705,708</t>
  </si>
  <si>
    <t>ID 710</t>
  </si>
  <si>
    <r>
      <t>VIPAVSKA CESTA    ravnina</t>
    </r>
    <r>
      <rPr>
        <sz val="9"/>
        <color indexed="8"/>
        <rFont val="Arial"/>
        <family val="2"/>
      </rPr>
      <t xml:space="preserve">  ob pokopališču</t>
    </r>
  </si>
  <si>
    <r>
      <t xml:space="preserve">VIPAVSKA CESTA    </t>
    </r>
    <r>
      <rPr>
        <sz val="9"/>
        <color indexed="8"/>
        <rFont val="Arial"/>
        <family val="2"/>
      </rPr>
      <t xml:space="preserve">  strmina ob pokopališču</t>
    </r>
  </si>
  <si>
    <r>
      <t xml:space="preserve">VIPAVSKA CESTA  </t>
    </r>
    <r>
      <rPr>
        <sz val="9"/>
        <color indexed="8"/>
        <rFont val="Arial"/>
        <family val="2"/>
      </rPr>
      <t>pasovi proti Merkurju …</t>
    </r>
  </si>
  <si>
    <r>
      <t xml:space="preserve">VIPAVSKA CESTA    </t>
    </r>
    <r>
      <rPr>
        <sz val="9"/>
        <color indexed="8"/>
        <rFont val="Arial"/>
        <family val="2"/>
      </rPr>
      <t xml:space="preserve"> </t>
    </r>
  </si>
  <si>
    <t>ID 549/22, 714</t>
  </si>
  <si>
    <r>
      <t xml:space="preserve">VIPAVSKA CESTA  </t>
    </r>
    <r>
      <rPr>
        <sz val="9"/>
        <color indexed="8"/>
        <rFont val="Arial"/>
        <family val="2"/>
      </rPr>
      <t>,..</t>
    </r>
  </si>
  <si>
    <t>ID 48, 49</t>
  </si>
  <si>
    <r>
      <t xml:space="preserve">VIPAVSKA CESTA    </t>
    </r>
    <r>
      <rPr>
        <sz val="9"/>
        <color indexed="8"/>
        <rFont val="Arial"/>
        <family val="2"/>
      </rPr>
      <t xml:space="preserve">          </t>
    </r>
  </si>
  <si>
    <t>ID 712, 713</t>
  </si>
  <si>
    <t xml:space="preserve">KOSTANJEVIŠKA CESTA </t>
  </si>
  <si>
    <t>P. št. 1645/2, 1612/1...</t>
  </si>
  <si>
    <r>
      <t xml:space="preserve">CESTA IX. KORPUSA </t>
    </r>
    <r>
      <rPr>
        <sz val="9"/>
        <color indexed="8"/>
        <rFont val="Arial"/>
        <family val="2"/>
      </rPr>
      <t>trikotnik, brežina pri "MIKI"</t>
    </r>
  </si>
  <si>
    <t>CESTA IX. KORPUSA   jarek in pas</t>
  </si>
  <si>
    <r>
      <t xml:space="preserve">CESTA IX. KORPUSA </t>
    </r>
    <r>
      <rPr>
        <sz val="9"/>
        <color indexed="8"/>
        <rFont val="Arial"/>
        <family val="2"/>
      </rPr>
      <t>travnik pri spomeniku NOB</t>
    </r>
  </si>
  <si>
    <t>OB PARKU  glavni park</t>
  </si>
  <si>
    <r>
      <t xml:space="preserve">VIPAVSKA CESTA    </t>
    </r>
    <r>
      <rPr>
        <sz val="9"/>
        <color indexed="8"/>
        <rFont val="Arial"/>
        <family val="2"/>
      </rPr>
      <t xml:space="preserve">   delno  pod viaduktom</t>
    </r>
  </si>
  <si>
    <t>POGOST.</t>
  </si>
  <si>
    <t>SKUPAJ ZA LETO 2017</t>
  </si>
  <si>
    <t>V preglednicah so razvidne intenzivnosti vzdrževanja v posameznih conah, količine in cene po enoti po veljavnem ceniku iz koncesijske pogodbe. Iz zbirnika oziroma rekapitulacije je razvidno, da skupna vrednost letnega programa vključno z DDV znaša 201.997,92EUR, kar ustreza zgoraj navedenim razpoložljivim sredstvom proračuna za leto 2017.</t>
  </si>
  <si>
    <t>POMETANJE VOZIŠČ  2017 - TIP CESTIŠČE</t>
  </si>
  <si>
    <t>OSTALA DELA PRI UREJANJU IN ČIŠČENJU JAVNIH POVRŠIN 2017</t>
  </si>
  <si>
    <t>UREJANJE IN VZDRŽEVANJE JAVNIH ZELENIH POVRŠIN 2017</t>
  </si>
  <si>
    <t>POBIRANJE NAVLAKE IN PRAZNJENJE KOŠEV – 2017</t>
  </si>
  <si>
    <t>Glede na razpoložljiva proračunska srtedstva bo v letu 2017 na območju izvajanja gospodarske javne službe standard vzdrževanja javnih površin primerljiv z letom 2016.  Intenzivnost vzdrževanja odprtih  javnih površin bo tudi v tem letu nižja od predvidene  po Pravilniku o urejanju in čiščenju javnih površin.</t>
  </si>
  <si>
    <t>PROGRAM  IZVAJANJA GJS UREJANJA IN ČIŠČENJA JAVNIH POVRŠIN NA OBMOČJU NASELIJ SOLKAN, KROMBERK, ROŽNA DOLINA IN PRISTAVA ZA LETO 2017</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</si>
</sst>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
    <numFmt numFmtId="176" formatCode="[$-424]d\.\ mmmm\ yyyy"/>
    <numFmt numFmtId="177" formatCode="0.000"/>
  </numFmts>
  <fonts count="82">
    <font>
      <sz val="11"/>
      <color theme="1"/>
      <name val="Calibri"/>
      <family val="2"/>
    </font>
    <font>
      <sz val="11"/>
      <color indexed="8"/>
      <name val="Calibri"/>
      <family val="2"/>
    </font>
    <font>
      <sz val="11"/>
      <color indexed="8"/>
      <name val="Arial"/>
      <family val="2"/>
    </font>
    <font>
      <sz val="11"/>
      <name val="Arial"/>
      <family val="2"/>
    </font>
    <font>
      <b/>
      <sz val="11"/>
      <name val="Arial"/>
      <family val="2"/>
    </font>
    <font>
      <b/>
      <sz val="20"/>
      <name val="Arial"/>
      <family val="2"/>
    </font>
    <font>
      <b/>
      <sz val="14"/>
      <name val="Arial"/>
      <family val="2"/>
    </font>
    <font>
      <b/>
      <sz val="11"/>
      <name val="Calibri"/>
      <family val="2"/>
    </font>
    <font>
      <b/>
      <sz val="12"/>
      <name val="Arial"/>
      <family val="2"/>
    </font>
    <font>
      <sz val="9"/>
      <color indexed="8"/>
      <name val="Arial"/>
      <family val="2"/>
    </font>
    <font>
      <sz val="8"/>
      <color indexed="8"/>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4"/>
      <color indexed="8"/>
      <name val="Calibri"/>
      <family val="2"/>
    </font>
    <font>
      <b/>
      <i/>
      <sz val="11"/>
      <color indexed="8"/>
      <name val="Calibri"/>
      <family val="2"/>
    </font>
    <font>
      <b/>
      <sz val="11"/>
      <color indexed="8"/>
      <name val="Arial"/>
      <family val="2"/>
    </font>
    <font>
      <sz val="10"/>
      <color indexed="8"/>
      <name val="Arial"/>
      <family val="2"/>
    </font>
    <font>
      <b/>
      <sz val="14"/>
      <color indexed="8"/>
      <name val="Arial"/>
      <family val="2"/>
    </font>
    <font>
      <b/>
      <sz val="10"/>
      <color indexed="8"/>
      <name val="Arial"/>
      <family val="2"/>
    </font>
    <font>
      <sz val="14"/>
      <color indexed="8"/>
      <name val="Arial"/>
      <family val="2"/>
    </font>
    <font>
      <b/>
      <sz val="12"/>
      <color indexed="8"/>
      <name val="Arial"/>
      <family val="2"/>
    </font>
    <font>
      <sz val="12"/>
      <color indexed="8"/>
      <name val="Arial"/>
      <family val="2"/>
    </font>
    <font>
      <b/>
      <i/>
      <sz val="12"/>
      <color indexed="18"/>
      <name val="Arial"/>
      <family val="2"/>
    </font>
    <font>
      <b/>
      <sz val="11"/>
      <color indexed="10"/>
      <name val="Arial"/>
      <family val="2"/>
    </font>
    <font>
      <b/>
      <u val="single"/>
      <sz val="11"/>
      <color indexed="8"/>
      <name val="Arial"/>
      <family val="2"/>
    </font>
    <font>
      <b/>
      <u val="single"/>
      <sz val="12"/>
      <color indexed="8"/>
      <name val="Arial"/>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rgb="FF000000"/>
      <name val="Calibri"/>
      <family val="2"/>
    </font>
    <font>
      <b/>
      <sz val="11"/>
      <color rgb="FF000000"/>
      <name val="Calibri"/>
      <family val="2"/>
    </font>
    <font>
      <b/>
      <sz val="14"/>
      <color rgb="FF000000"/>
      <name val="Calibri"/>
      <family val="2"/>
    </font>
    <font>
      <b/>
      <i/>
      <sz val="11"/>
      <color theme="1"/>
      <name val="Calibri"/>
      <family val="2"/>
    </font>
    <font>
      <b/>
      <sz val="11"/>
      <color rgb="FF000000"/>
      <name val="Arial"/>
      <family val="2"/>
    </font>
    <font>
      <sz val="11"/>
      <color rgb="FF000000"/>
      <name val="Arial"/>
      <family val="2"/>
    </font>
    <font>
      <sz val="11"/>
      <color theme="1"/>
      <name val="Arial"/>
      <family val="2"/>
    </font>
    <font>
      <sz val="10"/>
      <color theme="1"/>
      <name val="Arial"/>
      <family val="2"/>
    </font>
    <font>
      <b/>
      <sz val="14"/>
      <color theme="1"/>
      <name val="Arial"/>
      <family val="2"/>
    </font>
    <font>
      <b/>
      <sz val="10"/>
      <color theme="1"/>
      <name val="Arial"/>
      <family val="2"/>
    </font>
    <font>
      <sz val="14"/>
      <color theme="1"/>
      <name val="Arial"/>
      <family val="2"/>
    </font>
    <font>
      <b/>
      <sz val="14"/>
      <color rgb="FF000000"/>
      <name val="Arial"/>
      <family val="2"/>
    </font>
    <font>
      <b/>
      <sz val="14"/>
      <color theme="1"/>
      <name val="Calibri"/>
      <family val="2"/>
    </font>
    <font>
      <b/>
      <sz val="12"/>
      <color theme="1"/>
      <name val="Arial"/>
      <family val="2"/>
    </font>
    <font>
      <b/>
      <sz val="12"/>
      <color rgb="FF000000"/>
      <name val="Arial"/>
      <family val="2"/>
    </font>
    <font>
      <sz val="12"/>
      <color rgb="FF000000"/>
      <name val="Arial"/>
      <family val="2"/>
    </font>
    <font>
      <b/>
      <sz val="10"/>
      <color rgb="FF000000"/>
      <name val="Arial"/>
      <family val="2"/>
    </font>
    <font>
      <b/>
      <i/>
      <sz val="12"/>
      <color rgb="FF000081"/>
      <name val="Arial"/>
      <family val="2"/>
    </font>
    <font>
      <b/>
      <sz val="11"/>
      <color rgb="FFFF0000"/>
      <name val="Arial"/>
      <family val="2"/>
    </font>
    <font>
      <b/>
      <u val="single"/>
      <sz val="11"/>
      <color theme="1"/>
      <name val="Arial"/>
      <family val="2"/>
    </font>
    <font>
      <b/>
      <u val="single"/>
      <sz val="12"/>
      <color theme="1"/>
      <name val="Arial"/>
      <family val="2"/>
    </font>
    <font>
      <b/>
      <sz val="11"/>
      <color theme="1"/>
      <name val="Arial"/>
      <family val="2"/>
    </font>
    <font>
      <sz val="10"/>
      <color rgb="FF000000"/>
      <name val="Arial"/>
      <family val="2"/>
    </font>
    <font>
      <sz val="8"/>
      <color rgb="FF000000"/>
      <name val="Arial"/>
      <family val="2"/>
    </font>
    <font>
      <sz val="9"/>
      <color rgb="FF000000"/>
      <name val="Arial"/>
      <family val="2"/>
    </font>
    <font>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rgb="FFFFFFFF"/>
        <bgColor indexed="64"/>
      </patternFill>
    </fill>
  </fills>
  <borders count="55">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medium"/>
      <top>
        <color indexed="63"/>
      </top>
      <bottom style="medium"/>
    </border>
    <border>
      <left>
        <color indexed="63"/>
      </left>
      <right style="medium"/>
      <top>
        <color indexed="63"/>
      </top>
      <bottom style="medium"/>
    </border>
    <border>
      <left style="medium"/>
      <right style="medium">
        <color rgb="FF000000"/>
      </right>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style="medium"/>
      <top style="medium"/>
      <bottom style="medium"/>
    </border>
    <border>
      <left>
        <color indexed="63"/>
      </left>
      <right style="medium"/>
      <top>
        <color indexed="63"/>
      </top>
      <bottom>
        <color indexed="63"/>
      </bottom>
    </border>
    <border>
      <left style="medium"/>
      <right style="medium"/>
      <top>
        <color indexed="63"/>
      </top>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style="medium"/>
      <bottom>
        <color indexed="63"/>
      </bottom>
    </border>
    <border>
      <left style="medium"/>
      <right>
        <color indexed="63"/>
      </right>
      <top style="medium">
        <color rgb="FF000000"/>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medium">
        <color rgb="FF000000"/>
      </bottom>
    </border>
    <border>
      <left>
        <color indexed="63"/>
      </left>
      <right>
        <color indexed="63"/>
      </right>
      <top style="medium"/>
      <bottom style="medium">
        <color rgb="FF000000"/>
      </bottom>
    </border>
    <border>
      <left>
        <color indexed="63"/>
      </left>
      <right style="medium"/>
      <top style="medium"/>
      <bottom style="medium">
        <color rgb="FF000000"/>
      </bottom>
    </border>
    <border>
      <left>
        <color indexed="63"/>
      </left>
      <right>
        <color indexed="63"/>
      </right>
      <top style="medium">
        <color rgb="FF000000"/>
      </top>
      <bottom style="medium"/>
    </border>
    <border>
      <left>
        <color indexed="63"/>
      </left>
      <right style="medium"/>
      <top style="medium">
        <color rgb="FF000000"/>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color indexed="63"/>
      </right>
      <top>
        <color indexed="63"/>
      </top>
      <bottom>
        <color indexed="63"/>
      </bottom>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thin"/>
      <top style="medium"/>
      <bottom style="medium"/>
    </border>
    <border>
      <left style="thin"/>
      <right style="medium"/>
      <top style="medium"/>
      <bottom style="medium"/>
    </border>
    <border>
      <left style="thin"/>
      <right style="medium"/>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color rgb="FF000000"/>
      </right>
      <top style="medium"/>
      <bottom>
        <color indexed="63"/>
      </bottom>
    </border>
    <border>
      <left>
        <color indexed="63"/>
      </left>
      <right style="medium">
        <color rgb="FF000000"/>
      </right>
      <top>
        <color indexed="63"/>
      </top>
      <bottom style="medium"/>
    </border>
    <border>
      <left style="medium"/>
      <right>
        <color indexed="63"/>
      </right>
      <top style="thin"/>
      <bottom style="thin"/>
    </border>
    <border>
      <left style="medium"/>
      <right style="thin"/>
      <top style="thin"/>
      <bottom style="thin"/>
    </border>
    <border>
      <left style="medium"/>
      <right style="thin"/>
      <top style="thin"/>
      <bottom>
        <color indexed="63"/>
      </bottom>
    </border>
    <border>
      <left style="medium"/>
      <right style="thin"/>
      <top style="medium"/>
      <bottom style="medium"/>
    </border>
    <border>
      <left style="medium"/>
      <right style="thin"/>
      <top>
        <color indexed="63"/>
      </top>
      <bottom style="thin"/>
    </border>
    <border>
      <left>
        <color indexed="63"/>
      </left>
      <right style="thin"/>
      <top style="medium"/>
      <bottom style="mediu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color rgb="FF000000"/>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0" borderId="0" applyNumberForma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0" fillId="0" borderId="6" applyNumberFormat="0" applyFill="0" applyAlignment="0" applyProtection="0"/>
    <xf numFmtId="0" fontId="51" fillId="30" borderId="7" applyNumberFormat="0" applyAlignment="0" applyProtection="0"/>
    <xf numFmtId="0" fontId="52" fillId="21" borderId="8" applyNumberFormat="0" applyAlignment="0" applyProtection="0"/>
    <xf numFmtId="0" fontId="53"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8" applyNumberFormat="0" applyAlignment="0" applyProtection="0"/>
    <xf numFmtId="0" fontId="55" fillId="0" borderId="9" applyNumberFormat="0" applyFill="0" applyAlignment="0" applyProtection="0"/>
  </cellStyleXfs>
  <cellXfs count="279">
    <xf numFmtId="0" fontId="0" fillId="0" borderId="0" xfId="0" applyFont="1" applyAlignment="1">
      <alignment/>
    </xf>
    <xf numFmtId="0" fontId="0" fillId="0" borderId="0" xfId="0" applyAlignment="1">
      <alignment wrapText="1"/>
    </xf>
    <xf numFmtId="0" fontId="56" fillId="0" borderId="10" xfId="0" applyFont="1" applyBorder="1" applyAlignment="1">
      <alignment horizontal="center"/>
    </xf>
    <xf numFmtId="0" fontId="56" fillId="0" borderId="10" xfId="0" applyFont="1" applyBorder="1" applyAlignment="1">
      <alignment/>
    </xf>
    <xf numFmtId="0" fontId="56" fillId="33" borderId="11" xfId="0" applyFont="1" applyFill="1" applyBorder="1" applyAlignment="1">
      <alignment horizontal="right"/>
    </xf>
    <xf numFmtId="0" fontId="56" fillId="0" borderId="11" xfId="0" applyFont="1" applyBorder="1" applyAlignment="1">
      <alignment/>
    </xf>
    <xf numFmtId="0" fontId="57" fillId="0" borderId="10" xfId="0" applyFont="1" applyBorder="1" applyAlignment="1">
      <alignment/>
    </xf>
    <xf numFmtId="0" fontId="56" fillId="0" borderId="11" xfId="0" applyFont="1" applyBorder="1" applyAlignment="1">
      <alignment/>
    </xf>
    <xf numFmtId="4" fontId="57" fillId="0" borderId="11" xfId="0" applyNumberFormat="1" applyFont="1" applyBorder="1" applyAlignment="1">
      <alignment horizontal="right"/>
    </xf>
    <xf numFmtId="3" fontId="56" fillId="33" borderId="11" xfId="0" applyNumberFormat="1" applyFont="1" applyFill="1" applyBorder="1" applyAlignment="1">
      <alignment horizontal="right"/>
    </xf>
    <xf numFmtId="4" fontId="56" fillId="33" borderId="11" xfId="0" applyNumberFormat="1" applyFont="1" applyFill="1" applyBorder="1" applyAlignment="1">
      <alignment horizontal="right"/>
    </xf>
    <xf numFmtId="0" fontId="57" fillId="0" borderId="12" xfId="0" applyFont="1" applyBorder="1" applyAlignment="1">
      <alignment/>
    </xf>
    <xf numFmtId="0" fontId="58" fillId="0" borderId="12" xfId="0" applyFont="1" applyBorder="1" applyAlignment="1">
      <alignment/>
    </xf>
    <xf numFmtId="0" fontId="56" fillId="0" borderId="13" xfId="0" applyFont="1" applyBorder="1" applyAlignment="1">
      <alignment/>
    </xf>
    <xf numFmtId="0" fontId="56" fillId="0" borderId="11" xfId="0" applyFont="1" applyBorder="1" applyAlignment="1">
      <alignment/>
    </xf>
    <xf numFmtId="4" fontId="0" fillId="0" borderId="14" xfId="0" applyNumberFormat="1" applyBorder="1" applyAlignment="1">
      <alignment/>
    </xf>
    <xf numFmtId="4" fontId="55" fillId="0" borderId="14" xfId="0" applyNumberFormat="1" applyFont="1" applyBorder="1" applyAlignment="1">
      <alignment/>
    </xf>
    <xf numFmtId="4" fontId="59" fillId="0" borderId="14" xfId="0" applyNumberFormat="1" applyFont="1" applyBorder="1" applyAlignment="1">
      <alignment/>
    </xf>
    <xf numFmtId="0" fontId="60" fillId="0" borderId="15" xfId="0" applyFont="1" applyBorder="1" applyAlignment="1">
      <alignment horizontal="center"/>
    </xf>
    <xf numFmtId="0" fontId="61" fillId="33" borderId="10" xfId="0" applyFont="1" applyFill="1" applyBorder="1" applyAlignment="1">
      <alignment/>
    </xf>
    <xf numFmtId="0" fontId="61" fillId="0" borderId="16" xfId="0" applyFont="1" applyBorder="1" applyAlignment="1">
      <alignment horizontal="center"/>
    </xf>
    <xf numFmtId="0" fontId="61" fillId="33" borderId="17" xfId="0" applyFont="1" applyFill="1" applyBorder="1" applyAlignment="1">
      <alignment/>
    </xf>
    <xf numFmtId="0" fontId="61" fillId="33" borderId="14" xfId="0" applyFont="1" applyFill="1" applyBorder="1" applyAlignment="1">
      <alignment/>
    </xf>
    <xf numFmtId="0" fontId="61" fillId="0" borderId="15" xfId="0" applyFont="1" applyBorder="1" applyAlignment="1">
      <alignment horizontal="center"/>
    </xf>
    <xf numFmtId="0" fontId="61" fillId="33" borderId="18" xfId="0" applyFont="1" applyFill="1" applyBorder="1" applyAlignment="1">
      <alignment/>
    </xf>
    <xf numFmtId="0" fontId="61" fillId="33" borderId="19" xfId="0" applyFont="1" applyFill="1" applyBorder="1" applyAlignment="1">
      <alignment horizontal="center"/>
    </xf>
    <xf numFmtId="0" fontId="61" fillId="0" borderId="10" xfId="0" applyFont="1" applyBorder="1" applyAlignment="1">
      <alignment/>
    </xf>
    <xf numFmtId="0" fontId="61" fillId="0" borderId="17" xfId="0" applyFont="1" applyBorder="1" applyAlignment="1">
      <alignment/>
    </xf>
    <xf numFmtId="0" fontId="60" fillId="0" borderId="10" xfId="0" applyFont="1" applyBorder="1" applyAlignment="1">
      <alignment/>
    </xf>
    <xf numFmtId="0" fontId="60" fillId="0" borderId="14" xfId="0" applyFont="1" applyBorder="1" applyAlignment="1">
      <alignment/>
    </xf>
    <xf numFmtId="0" fontId="61" fillId="0" borderId="11" xfId="0" applyFont="1" applyBorder="1" applyAlignment="1">
      <alignment horizontal="right"/>
    </xf>
    <xf numFmtId="4" fontId="61" fillId="0" borderId="11" xfId="0" applyNumberFormat="1" applyFont="1" applyBorder="1" applyAlignment="1">
      <alignment horizontal="right"/>
    </xf>
    <xf numFmtId="0" fontId="60" fillId="33" borderId="10" xfId="0" applyFont="1" applyFill="1" applyBorder="1" applyAlignment="1">
      <alignment/>
    </xf>
    <xf numFmtId="4" fontId="60" fillId="0" borderId="11" xfId="0" applyNumberFormat="1" applyFont="1" applyBorder="1" applyAlignment="1">
      <alignment horizontal="right"/>
    </xf>
    <xf numFmtId="0" fontId="60" fillId="33" borderId="14" xfId="0" applyFont="1" applyFill="1" applyBorder="1" applyAlignment="1">
      <alignment/>
    </xf>
    <xf numFmtId="0" fontId="60" fillId="0" borderId="11" xfId="0" applyFont="1" applyBorder="1" applyAlignment="1">
      <alignment/>
    </xf>
    <xf numFmtId="3" fontId="60" fillId="0" borderId="11" xfId="0" applyNumberFormat="1" applyFont="1" applyBorder="1" applyAlignment="1">
      <alignment horizontal="right"/>
    </xf>
    <xf numFmtId="0" fontId="61" fillId="33" borderId="11" xfId="0" applyFont="1" applyFill="1" applyBorder="1" applyAlignment="1">
      <alignment horizontal="right"/>
    </xf>
    <xf numFmtId="4" fontId="61" fillId="33" borderId="11" xfId="0" applyNumberFormat="1" applyFont="1" applyFill="1" applyBorder="1" applyAlignment="1">
      <alignment horizontal="right"/>
    </xf>
    <xf numFmtId="0" fontId="60" fillId="0" borderId="15" xfId="0" applyFont="1" applyBorder="1" applyAlignment="1">
      <alignment horizontal="right"/>
    </xf>
    <xf numFmtId="3" fontId="60" fillId="0" borderId="15" xfId="0" applyNumberFormat="1" applyFont="1" applyBorder="1" applyAlignment="1">
      <alignment horizontal="right"/>
    </xf>
    <xf numFmtId="0" fontId="61" fillId="33" borderId="11" xfId="0" applyFont="1" applyFill="1" applyBorder="1" applyAlignment="1">
      <alignment horizontal="left"/>
    </xf>
    <xf numFmtId="0" fontId="61" fillId="33" borderId="16" xfId="0" applyFont="1" applyFill="1" applyBorder="1" applyAlignment="1">
      <alignment horizontal="left"/>
    </xf>
    <xf numFmtId="0" fontId="61" fillId="33" borderId="20" xfId="0" applyFont="1" applyFill="1" applyBorder="1" applyAlignment="1">
      <alignment horizontal="left"/>
    </xf>
    <xf numFmtId="0" fontId="61" fillId="33" borderId="15" xfId="0" applyFont="1" applyFill="1" applyBorder="1" applyAlignment="1">
      <alignment horizontal="left"/>
    </xf>
    <xf numFmtId="0" fontId="62" fillId="33" borderId="11" xfId="0" applyFont="1" applyFill="1" applyBorder="1" applyAlignment="1">
      <alignment horizontal="left"/>
    </xf>
    <xf numFmtId="0" fontId="60" fillId="0" borderId="11" xfId="0" applyFont="1" applyBorder="1" applyAlignment="1">
      <alignment horizontal="left"/>
    </xf>
    <xf numFmtId="3" fontId="61" fillId="0" borderId="11" xfId="0" applyNumberFormat="1" applyFont="1" applyBorder="1" applyAlignment="1">
      <alignment horizontal="right"/>
    </xf>
    <xf numFmtId="0" fontId="61" fillId="33" borderId="16" xfId="0" applyFont="1" applyFill="1" applyBorder="1" applyAlignment="1">
      <alignment horizontal="right"/>
    </xf>
    <xf numFmtId="0" fontId="62" fillId="0" borderId="0" xfId="0" applyFont="1" applyAlignment="1">
      <alignment wrapText="1"/>
    </xf>
    <xf numFmtId="0" fontId="62" fillId="0" borderId="0" xfId="0" applyFont="1" applyAlignment="1">
      <alignment/>
    </xf>
    <xf numFmtId="0" fontId="63" fillId="0" borderId="0" xfId="0" applyFont="1" applyAlignment="1">
      <alignment wrapText="1"/>
    </xf>
    <xf numFmtId="0" fontId="61" fillId="0" borderId="16" xfId="0" applyFont="1" applyBorder="1" applyAlignment="1">
      <alignment horizontal="right"/>
    </xf>
    <xf numFmtId="0" fontId="61" fillId="0" borderId="20" xfId="0" applyFont="1" applyBorder="1" applyAlignment="1">
      <alignment horizontal="right"/>
    </xf>
    <xf numFmtId="0" fontId="61" fillId="0" borderId="15" xfId="0" applyFont="1" applyBorder="1" applyAlignment="1">
      <alignment horizontal="right"/>
    </xf>
    <xf numFmtId="3" fontId="61" fillId="0" borderId="15" xfId="0" applyNumberFormat="1" applyFont="1" applyBorder="1" applyAlignment="1">
      <alignment horizontal="right"/>
    </xf>
    <xf numFmtId="3" fontId="60" fillId="0" borderId="11" xfId="0" applyNumberFormat="1" applyFont="1" applyBorder="1" applyAlignment="1">
      <alignment/>
    </xf>
    <xf numFmtId="0" fontId="61" fillId="0" borderId="11" xfId="0" applyFont="1" applyBorder="1" applyAlignment="1">
      <alignment/>
    </xf>
    <xf numFmtId="0" fontId="60" fillId="33" borderId="11" xfId="0" applyFont="1" applyFill="1" applyBorder="1" applyAlignment="1">
      <alignment/>
    </xf>
    <xf numFmtId="0" fontId="64" fillId="0" borderId="0" xfId="0" applyFont="1" applyAlignment="1">
      <alignment/>
    </xf>
    <xf numFmtId="0" fontId="61" fillId="0" borderId="11" xfId="0" applyFont="1" applyBorder="1" applyAlignment="1">
      <alignment/>
    </xf>
    <xf numFmtId="0" fontId="60" fillId="0" borderId="14" xfId="0" applyFont="1" applyBorder="1" applyAlignment="1">
      <alignment/>
    </xf>
    <xf numFmtId="0" fontId="61" fillId="0" borderId="14" xfId="0" applyFont="1" applyBorder="1" applyAlignment="1">
      <alignment/>
    </xf>
    <xf numFmtId="4" fontId="61" fillId="0" borderId="14" xfId="0" applyNumberFormat="1" applyFont="1" applyBorder="1" applyAlignment="1">
      <alignment horizontal="right"/>
    </xf>
    <xf numFmtId="0" fontId="62" fillId="0" borderId="0" xfId="0" applyFont="1" applyAlignment="1">
      <alignment/>
    </xf>
    <xf numFmtId="0" fontId="61" fillId="0" borderId="14" xfId="0" applyFont="1" applyBorder="1" applyAlignment="1">
      <alignment/>
    </xf>
    <xf numFmtId="4" fontId="65" fillId="0" borderId="14" xfId="0" applyNumberFormat="1" applyFont="1" applyBorder="1" applyAlignment="1">
      <alignment wrapText="1"/>
    </xf>
    <xf numFmtId="0" fontId="66" fillId="0" borderId="0" xfId="0" applyFont="1" applyAlignment="1">
      <alignment/>
    </xf>
    <xf numFmtId="0" fontId="60" fillId="0" borderId="21" xfId="0" applyFont="1" applyBorder="1" applyAlignment="1">
      <alignment horizontal="left"/>
    </xf>
    <xf numFmtId="0" fontId="61" fillId="33" borderId="22" xfId="0" applyFont="1" applyFill="1" applyBorder="1" applyAlignment="1">
      <alignment horizontal="center"/>
    </xf>
    <xf numFmtId="0" fontId="62" fillId="0" borderId="23" xfId="0" applyFont="1" applyBorder="1" applyAlignment="1">
      <alignment horizontal="center"/>
    </xf>
    <xf numFmtId="0" fontId="62" fillId="0" borderId="15" xfId="0" applyFont="1" applyBorder="1" applyAlignment="1">
      <alignment horizontal="center"/>
    </xf>
    <xf numFmtId="0" fontId="61" fillId="0" borderId="13" xfId="0" applyFont="1" applyBorder="1" applyAlignment="1">
      <alignment/>
    </xf>
    <xf numFmtId="0" fontId="61" fillId="0" borderId="11" xfId="0" applyFont="1" applyBorder="1" applyAlignment="1">
      <alignment/>
    </xf>
    <xf numFmtId="0" fontId="60" fillId="0" borderId="15" xfId="0" applyFont="1" applyBorder="1" applyAlignment="1">
      <alignment/>
    </xf>
    <xf numFmtId="0" fontId="0" fillId="0" borderId="0" xfId="0" applyAlignment="1">
      <alignment shrinkToFit="1"/>
    </xf>
    <xf numFmtId="0" fontId="61" fillId="33" borderId="11" xfId="0" applyFont="1" applyFill="1" applyBorder="1" applyAlignment="1">
      <alignment/>
    </xf>
    <xf numFmtId="0" fontId="3" fillId="33" borderId="11" xfId="0" applyFont="1" applyFill="1" applyBorder="1" applyAlignment="1">
      <alignment horizontal="right"/>
    </xf>
    <xf numFmtId="0" fontId="62" fillId="33" borderId="11" xfId="0" applyFont="1" applyFill="1" applyBorder="1" applyAlignment="1">
      <alignment/>
    </xf>
    <xf numFmtId="0" fontId="62" fillId="0" borderId="11" xfId="0" applyFont="1" applyBorder="1" applyAlignment="1">
      <alignment horizontal="right"/>
    </xf>
    <xf numFmtId="0" fontId="3" fillId="33" borderId="11" xfId="0" applyFont="1" applyFill="1" applyBorder="1" applyAlignment="1">
      <alignment/>
    </xf>
    <xf numFmtId="0" fontId="62" fillId="0" borderId="10" xfId="0" applyFont="1" applyBorder="1" applyAlignment="1">
      <alignment/>
    </xf>
    <xf numFmtId="0" fontId="62" fillId="33" borderId="11" xfId="0" applyFont="1" applyFill="1" applyBorder="1" applyAlignment="1">
      <alignment horizontal="right"/>
    </xf>
    <xf numFmtId="0" fontId="4" fillId="33" borderId="11" xfId="0" applyFont="1" applyFill="1" applyBorder="1" applyAlignment="1">
      <alignment/>
    </xf>
    <xf numFmtId="0" fontId="60" fillId="0" borderId="19" xfId="0" applyFont="1" applyBorder="1" applyAlignment="1">
      <alignment/>
    </xf>
    <xf numFmtId="0" fontId="60" fillId="0" borderId="13" xfId="0" applyFont="1" applyBorder="1" applyAlignment="1">
      <alignment/>
    </xf>
    <xf numFmtId="0" fontId="60" fillId="33" borderId="13" xfId="0" applyFont="1" applyFill="1" applyBorder="1" applyAlignment="1">
      <alignment/>
    </xf>
    <xf numFmtId="3" fontId="60" fillId="0" borderId="13" xfId="0" applyNumberFormat="1" applyFont="1" applyBorder="1" applyAlignment="1">
      <alignment horizontal="right"/>
    </xf>
    <xf numFmtId="0" fontId="62" fillId="0" borderId="11" xfId="0" applyFont="1" applyBorder="1" applyAlignment="1">
      <alignment/>
    </xf>
    <xf numFmtId="4" fontId="60" fillId="33" borderId="11" xfId="0" applyNumberFormat="1" applyFont="1" applyFill="1" applyBorder="1" applyAlignment="1">
      <alignment horizontal="right"/>
    </xf>
    <xf numFmtId="0" fontId="61" fillId="0" borderId="16" xfId="0" applyFont="1" applyBorder="1" applyAlignment="1">
      <alignment/>
    </xf>
    <xf numFmtId="0" fontId="67" fillId="0" borderId="24" xfId="0" applyFont="1" applyBorder="1" applyAlignment="1">
      <alignment/>
    </xf>
    <xf numFmtId="0" fontId="67" fillId="0" borderId="25" xfId="0" applyFont="1" applyBorder="1" applyAlignment="1">
      <alignment/>
    </xf>
    <xf numFmtId="0" fontId="67" fillId="0" borderId="26" xfId="0" applyFont="1" applyBorder="1" applyAlignment="1">
      <alignment/>
    </xf>
    <xf numFmtId="0" fontId="62" fillId="0" borderId="27" xfId="0" applyFont="1" applyBorder="1" applyAlignment="1">
      <alignment horizontal="left"/>
    </xf>
    <xf numFmtId="0" fontId="62" fillId="0" borderId="28" xfId="0" applyFont="1" applyBorder="1" applyAlignment="1">
      <alignment horizontal="left"/>
    </xf>
    <xf numFmtId="3" fontId="61" fillId="0" borderId="11" xfId="0" applyNumberFormat="1" applyFont="1" applyBorder="1" applyAlignment="1">
      <alignment/>
    </xf>
    <xf numFmtId="0" fontId="62" fillId="0" borderId="14" xfId="0" applyFont="1" applyBorder="1" applyAlignment="1">
      <alignment/>
    </xf>
    <xf numFmtId="0" fontId="57" fillId="0" borderId="19" xfId="0" applyFont="1" applyBorder="1" applyAlignment="1">
      <alignment horizontal="center" wrapText="1"/>
    </xf>
    <xf numFmtId="0" fontId="57" fillId="0" borderId="13" xfId="0" applyFont="1" applyBorder="1" applyAlignment="1">
      <alignment horizontal="center" wrapText="1"/>
    </xf>
    <xf numFmtId="4" fontId="56" fillId="0" borderId="13" xfId="0" applyNumberFormat="1" applyFont="1" applyBorder="1" applyAlignment="1">
      <alignment/>
    </xf>
    <xf numFmtId="4" fontId="0" fillId="0" borderId="10" xfId="0" applyNumberFormat="1" applyBorder="1" applyAlignment="1">
      <alignment/>
    </xf>
    <xf numFmtId="4" fontId="55" fillId="0" borderId="29" xfId="0" applyNumberFormat="1" applyFont="1" applyBorder="1" applyAlignment="1">
      <alignment/>
    </xf>
    <xf numFmtId="0" fontId="57" fillId="0" borderId="29" xfId="0" applyFont="1" applyFill="1" applyBorder="1" applyAlignment="1">
      <alignment/>
    </xf>
    <xf numFmtId="0" fontId="55" fillId="0" borderId="0" xfId="0" applyFont="1" applyAlignment="1">
      <alignment/>
    </xf>
    <xf numFmtId="0" fontId="68" fillId="0" borderId="0" xfId="0" applyFont="1" applyAlignment="1">
      <alignment horizontal="center" wrapText="1"/>
    </xf>
    <xf numFmtId="0" fontId="55" fillId="0" borderId="0" xfId="0" applyFont="1" applyAlignment="1">
      <alignment horizontal="left" wrapText="1"/>
    </xf>
    <xf numFmtId="0" fontId="5" fillId="0" borderId="0" xfId="0" applyFont="1" applyAlignment="1">
      <alignment horizontal="center"/>
    </xf>
    <xf numFmtId="0" fontId="6" fillId="0" borderId="0" xfId="0" applyFont="1" applyAlignment="1">
      <alignment horizontal="center" vertical="distributed" wrapText="1"/>
    </xf>
    <xf numFmtId="0" fontId="69" fillId="0" borderId="0" xfId="0" applyFont="1" applyAlignment="1">
      <alignment/>
    </xf>
    <xf numFmtId="0" fontId="69" fillId="0" borderId="0" xfId="0" applyFont="1" applyAlignment="1">
      <alignment horizontal="center"/>
    </xf>
    <xf numFmtId="0" fontId="69" fillId="0" borderId="0" xfId="0" applyFont="1" applyAlignment="1">
      <alignment horizontal="left" indent="1"/>
    </xf>
    <xf numFmtId="0" fontId="61" fillId="0" borderId="0" xfId="0" applyFont="1" applyAlignment="1">
      <alignment horizontal="justify"/>
    </xf>
    <xf numFmtId="0" fontId="61" fillId="33" borderId="29" xfId="0" applyFont="1" applyFill="1" applyBorder="1" applyAlignment="1">
      <alignment horizontal="left"/>
    </xf>
    <xf numFmtId="0" fontId="0" fillId="0" borderId="0" xfId="0" applyBorder="1" applyAlignment="1">
      <alignment horizontal="center"/>
    </xf>
    <xf numFmtId="0" fontId="70" fillId="0" borderId="0" xfId="0" applyFont="1" applyBorder="1" applyAlignment="1">
      <alignment horizontal="center"/>
    </xf>
    <xf numFmtId="0" fontId="71" fillId="0" borderId="0" xfId="0" applyFont="1" applyBorder="1" applyAlignment="1">
      <alignment horizontal="center"/>
    </xf>
    <xf numFmtId="0" fontId="61" fillId="0" borderId="0" xfId="0" applyFont="1" applyBorder="1" applyAlignment="1">
      <alignment horizontal="center"/>
    </xf>
    <xf numFmtId="4" fontId="61" fillId="0" borderId="0" xfId="0" applyNumberFormat="1" applyFont="1" applyBorder="1" applyAlignment="1">
      <alignment horizontal="center" shrinkToFit="1"/>
    </xf>
    <xf numFmtId="4" fontId="61" fillId="0" borderId="0" xfId="0" applyNumberFormat="1" applyFont="1" applyBorder="1" applyAlignment="1">
      <alignment horizontal="center"/>
    </xf>
    <xf numFmtId="4" fontId="60" fillId="0" borderId="0" xfId="0" applyNumberFormat="1" applyFont="1" applyBorder="1" applyAlignment="1">
      <alignment horizontal="center"/>
    </xf>
    <xf numFmtId="2" fontId="61" fillId="0" borderId="0" xfId="0" applyNumberFormat="1" applyFont="1" applyBorder="1" applyAlignment="1">
      <alignment horizontal="center"/>
    </xf>
    <xf numFmtId="0" fontId="61" fillId="0" borderId="0" xfId="0" applyFont="1" applyBorder="1" applyAlignment="1">
      <alignment/>
    </xf>
    <xf numFmtId="0" fontId="60" fillId="0" borderId="0" xfId="0" applyFont="1" applyBorder="1" applyAlignment="1">
      <alignment horizontal="center"/>
    </xf>
    <xf numFmtId="0" fontId="63" fillId="0" borderId="0" xfId="0" applyFont="1" applyBorder="1" applyAlignment="1">
      <alignment/>
    </xf>
    <xf numFmtId="3" fontId="61" fillId="0" borderId="13" xfId="0" applyNumberFormat="1" applyFont="1" applyBorder="1" applyAlignment="1">
      <alignment horizontal="right"/>
    </xf>
    <xf numFmtId="3" fontId="60" fillId="0" borderId="22" xfId="0" applyNumberFormat="1" applyFont="1" applyBorder="1" applyAlignment="1">
      <alignment/>
    </xf>
    <xf numFmtId="4" fontId="60" fillId="0" borderId="15" xfId="0" applyNumberFormat="1" applyFont="1" applyBorder="1" applyAlignment="1">
      <alignment/>
    </xf>
    <xf numFmtId="0" fontId="62" fillId="0" borderId="29" xfId="0" applyFont="1" applyBorder="1" applyAlignment="1">
      <alignment/>
    </xf>
    <xf numFmtId="0" fontId="62" fillId="0" borderId="29" xfId="0" applyFont="1" applyBorder="1" applyAlignment="1">
      <alignment/>
    </xf>
    <xf numFmtId="4" fontId="61" fillId="0" borderId="10" xfId="0" applyNumberFormat="1" applyFont="1" applyBorder="1" applyAlignment="1">
      <alignment horizontal="right"/>
    </xf>
    <xf numFmtId="0" fontId="63" fillId="0" borderId="0" xfId="0" applyFont="1" applyBorder="1" applyAlignment="1">
      <alignment wrapText="1"/>
    </xf>
    <xf numFmtId="0" fontId="62" fillId="0" borderId="30" xfId="0" applyFont="1" applyBorder="1" applyAlignment="1">
      <alignment/>
    </xf>
    <xf numFmtId="0" fontId="62" fillId="0" borderId="13" xfId="0" applyFont="1" applyBorder="1" applyAlignment="1">
      <alignment/>
    </xf>
    <xf numFmtId="0" fontId="62" fillId="0" borderId="31" xfId="0" applyFont="1" applyBorder="1" applyAlignment="1">
      <alignment/>
    </xf>
    <xf numFmtId="0" fontId="7" fillId="0" borderId="19" xfId="0" applyFont="1" applyBorder="1" applyAlignment="1">
      <alignment wrapText="1"/>
    </xf>
    <xf numFmtId="3" fontId="61" fillId="0" borderId="16" xfId="0" applyNumberFormat="1" applyFont="1" applyBorder="1" applyAlignment="1">
      <alignment horizontal="right"/>
    </xf>
    <xf numFmtId="4" fontId="61" fillId="0" borderId="16" xfId="0" applyNumberFormat="1" applyFont="1" applyBorder="1" applyAlignment="1">
      <alignment horizontal="right"/>
    </xf>
    <xf numFmtId="0" fontId="61" fillId="33" borderId="29" xfId="0" applyFont="1" applyFill="1" applyBorder="1" applyAlignment="1">
      <alignment/>
    </xf>
    <xf numFmtId="0" fontId="61" fillId="0" borderId="29" xfId="0" applyFont="1" applyBorder="1" applyAlignment="1">
      <alignment horizontal="right"/>
    </xf>
    <xf numFmtId="0" fontId="61" fillId="33" borderId="29" xfId="0" applyFont="1" applyFill="1" applyBorder="1" applyAlignment="1">
      <alignment horizontal="right"/>
    </xf>
    <xf numFmtId="3" fontId="61" fillId="0" borderId="29" xfId="0" applyNumberFormat="1" applyFont="1" applyBorder="1" applyAlignment="1">
      <alignment horizontal="right"/>
    </xf>
    <xf numFmtId="4" fontId="61" fillId="0" borderId="29" xfId="0" applyNumberFormat="1" applyFont="1" applyBorder="1" applyAlignment="1">
      <alignment horizontal="right"/>
    </xf>
    <xf numFmtId="0" fontId="7" fillId="0" borderId="13" xfId="0" applyFont="1" applyBorder="1" applyAlignment="1">
      <alignment wrapText="1"/>
    </xf>
    <xf numFmtId="0" fontId="7" fillId="0" borderId="11" xfId="0" applyFont="1" applyBorder="1" applyAlignment="1">
      <alignment wrapText="1"/>
    </xf>
    <xf numFmtId="0" fontId="62" fillId="0" borderId="32" xfId="0" applyFont="1" applyBorder="1" applyAlignment="1">
      <alignment/>
    </xf>
    <xf numFmtId="4" fontId="72" fillId="0" borderId="11" xfId="0" applyNumberFormat="1" applyFont="1" applyBorder="1" applyAlignment="1">
      <alignment horizontal="right"/>
    </xf>
    <xf numFmtId="0" fontId="62" fillId="0" borderId="23" xfId="0" applyFont="1" applyBorder="1" applyAlignment="1">
      <alignment horizontal="center"/>
    </xf>
    <xf numFmtId="0" fontId="61" fillId="33" borderId="0" xfId="0" applyFont="1" applyFill="1" applyBorder="1" applyAlignment="1">
      <alignment horizontal="left"/>
    </xf>
    <xf numFmtId="0" fontId="0" fillId="0" borderId="29" xfId="0" applyBorder="1" applyAlignment="1">
      <alignment/>
    </xf>
    <xf numFmtId="2" fontId="0" fillId="0" borderId="29" xfId="0" applyNumberFormat="1" applyBorder="1" applyAlignment="1">
      <alignment/>
    </xf>
    <xf numFmtId="2" fontId="55" fillId="0" borderId="29" xfId="0" applyNumberFormat="1" applyFont="1" applyBorder="1" applyAlignment="1">
      <alignment/>
    </xf>
    <xf numFmtId="0" fontId="55" fillId="0" borderId="29" xfId="0" applyFont="1" applyBorder="1" applyAlignment="1">
      <alignment/>
    </xf>
    <xf numFmtId="0" fontId="62" fillId="0" borderId="0" xfId="0" applyFont="1" applyBorder="1" applyAlignment="1">
      <alignment/>
    </xf>
    <xf numFmtId="0" fontId="73" fillId="0" borderId="0" xfId="0" applyFont="1" applyBorder="1" applyAlignment="1">
      <alignment/>
    </xf>
    <xf numFmtId="0" fontId="70" fillId="0" borderId="0" xfId="0" applyFont="1" applyBorder="1" applyAlignment="1">
      <alignment/>
    </xf>
    <xf numFmtId="0" fontId="71" fillId="0" borderId="0" xfId="0" applyFont="1" applyBorder="1" applyAlignment="1">
      <alignment/>
    </xf>
    <xf numFmtId="0" fontId="74" fillId="0" borderId="0" xfId="0" applyFont="1" applyBorder="1" applyAlignment="1">
      <alignment/>
    </xf>
    <xf numFmtId="0" fontId="61" fillId="0" borderId="0" xfId="0" applyFont="1" applyBorder="1" applyAlignment="1">
      <alignment horizontal="right"/>
    </xf>
    <xf numFmtId="4" fontId="61" fillId="0" borderId="0" xfId="0" applyNumberFormat="1" applyFont="1" applyBorder="1" applyAlignment="1">
      <alignment horizontal="right"/>
    </xf>
    <xf numFmtId="0" fontId="60" fillId="0" borderId="0" xfId="0" applyFont="1" applyBorder="1" applyAlignment="1">
      <alignment/>
    </xf>
    <xf numFmtId="2" fontId="61" fillId="0" borderId="0" xfId="0" applyNumberFormat="1" applyFont="1" applyBorder="1" applyAlignment="1">
      <alignment horizontal="right"/>
    </xf>
    <xf numFmtId="0" fontId="75" fillId="0" borderId="0" xfId="0" applyFont="1" applyBorder="1" applyAlignment="1">
      <alignment/>
    </xf>
    <xf numFmtId="4" fontId="76" fillId="0" borderId="0" xfId="0" applyNumberFormat="1" applyFont="1" applyBorder="1" applyAlignment="1">
      <alignment/>
    </xf>
    <xf numFmtId="0" fontId="61" fillId="0" borderId="0" xfId="0" applyFont="1" applyBorder="1" applyAlignment="1">
      <alignment/>
    </xf>
    <xf numFmtId="0" fontId="62" fillId="0" borderId="33" xfId="0" applyFont="1" applyBorder="1" applyAlignment="1">
      <alignment/>
    </xf>
    <xf numFmtId="0" fontId="62" fillId="0" borderId="34" xfId="0" applyFont="1" applyBorder="1" applyAlignment="1">
      <alignment/>
    </xf>
    <xf numFmtId="0" fontId="61" fillId="0" borderId="33" xfId="0" applyFont="1" applyBorder="1" applyAlignment="1">
      <alignment/>
    </xf>
    <xf numFmtId="0" fontId="62" fillId="0" borderId="35" xfId="0" applyFont="1" applyBorder="1" applyAlignment="1">
      <alignment/>
    </xf>
    <xf numFmtId="0" fontId="77" fillId="0" borderId="36" xfId="0" applyFont="1" applyBorder="1" applyAlignment="1">
      <alignment/>
    </xf>
    <xf numFmtId="0" fontId="77" fillId="0" borderId="37" xfId="0" applyFont="1" applyBorder="1" applyAlignment="1">
      <alignment/>
    </xf>
    <xf numFmtId="0" fontId="62" fillId="0" borderId="38" xfId="0" applyFont="1" applyBorder="1" applyAlignment="1">
      <alignment/>
    </xf>
    <xf numFmtId="2" fontId="62" fillId="0" borderId="30" xfId="0" applyNumberFormat="1" applyFont="1" applyBorder="1" applyAlignment="1">
      <alignment/>
    </xf>
    <xf numFmtId="175" fontId="62" fillId="0" borderId="30" xfId="0" applyNumberFormat="1" applyFont="1" applyBorder="1" applyAlignment="1">
      <alignment/>
    </xf>
    <xf numFmtId="2" fontId="77" fillId="0" borderId="37" xfId="0" applyNumberFormat="1" applyFont="1" applyBorder="1" applyAlignment="1">
      <alignment/>
    </xf>
    <xf numFmtId="0" fontId="61" fillId="0" borderId="0" xfId="0" applyNumberFormat="1" applyFont="1" applyAlignment="1">
      <alignment horizontal="justify"/>
    </xf>
    <xf numFmtId="0" fontId="78" fillId="0" borderId="10" xfId="0" applyFont="1" applyBorder="1" applyAlignment="1">
      <alignment/>
    </xf>
    <xf numFmtId="0" fontId="79" fillId="33" borderId="11" xfId="0" applyFont="1" applyFill="1" applyBorder="1" applyAlignment="1">
      <alignment horizontal="left"/>
    </xf>
    <xf numFmtId="0" fontId="80" fillId="33" borderId="11" xfId="0" applyFont="1" applyFill="1" applyBorder="1" applyAlignment="1">
      <alignment horizontal="left"/>
    </xf>
    <xf numFmtId="0" fontId="8" fillId="0" borderId="33" xfId="0" applyFont="1" applyBorder="1" applyAlignment="1">
      <alignment wrapText="1"/>
    </xf>
    <xf numFmtId="0" fontId="8" fillId="0" borderId="33" xfId="0" applyFont="1" applyBorder="1" applyAlignment="1">
      <alignment vertical="top" wrapText="1"/>
    </xf>
    <xf numFmtId="0" fontId="81" fillId="0" borderId="0" xfId="0" applyFont="1" applyAlignment="1">
      <alignment/>
    </xf>
    <xf numFmtId="0" fontId="8" fillId="0" borderId="29" xfId="0" applyFont="1" applyBorder="1" applyAlignment="1">
      <alignment wrapText="1"/>
    </xf>
    <xf numFmtId="0" fontId="8" fillId="0" borderId="29" xfId="0" applyFont="1" applyBorder="1" applyAlignment="1">
      <alignment vertical="top" wrapText="1"/>
    </xf>
    <xf numFmtId="0" fontId="71" fillId="0" borderId="10" xfId="0" applyFont="1" applyBorder="1" applyAlignment="1">
      <alignment/>
    </xf>
    <xf numFmtId="0" fontId="71" fillId="0" borderId="11" xfId="0" applyFont="1" applyBorder="1" applyAlignment="1">
      <alignment horizontal="right"/>
    </xf>
    <xf numFmtId="4" fontId="71" fillId="0" borderId="11" xfId="0" applyNumberFormat="1" applyFont="1" applyBorder="1" applyAlignment="1">
      <alignment horizontal="right"/>
    </xf>
    <xf numFmtId="3" fontId="71" fillId="0" borderId="11" xfId="0" applyNumberFormat="1" applyFont="1" applyBorder="1" applyAlignment="1">
      <alignment horizontal="right"/>
    </xf>
    <xf numFmtId="0" fontId="70" fillId="0" borderId="10" xfId="0" applyFont="1" applyBorder="1" applyAlignment="1">
      <alignment/>
    </xf>
    <xf numFmtId="4" fontId="70" fillId="0" borderId="11" xfId="0" applyNumberFormat="1" applyFont="1" applyBorder="1" applyAlignment="1">
      <alignment horizontal="right"/>
    </xf>
    <xf numFmtId="2" fontId="71" fillId="0" borderId="11" xfId="0" applyNumberFormat="1" applyFont="1" applyBorder="1" applyAlignment="1">
      <alignment horizontal="right"/>
    </xf>
    <xf numFmtId="0" fontId="61" fillId="0" borderId="39" xfId="0" applyFont="1" applyBorder="1" applyAlignment="1">
      <alignment/>
    </xf>
    <xf numFmtId="0" fontId="68" fillId="0" borderId="0" xfId="0" applyFont="1" applyAlignment="1">
      <alignment horizontal="center" wrapText="1"/>
    </xf>
    <xf numFmtId="0" fontId="57" fillId="0" borderId="40" xfId="0" applyFont="1" applyBorder="1" applyAlignment="1">
      <alignment horizontal="center" wrapText="1"/>
    </xf>
    <xf numFmtId="0" fontId="57" fillId="0" borderId="39" xfId="0" applyFont="1" applyBorder="1" applyAlignment="1">
      <alignment horizontal="center" wrapText="1"/>
    </xf>
    <xf numFmtId="0" fontId="55" fillId="0" borderId="39" xfId="0" applyFont="1" applyBorder="1" applyAlignment="1">
      <alignment horizontal="center" wrapText="1"/>
    </xf>
    <xf numFmtId="0" fontId="55" fillId="0" borderId="41" xfId="0" applyFont="1" applyBorder="1" applyAlignment="1">
      <alignment horizontal="center" wrapText="1"/>
    </xf>
    <xf numFmtId="0" fontId="60" fillId="0" borderId="22" xfId="0" applyFont="1" applyBorder="1" applyAlignment="1">
      <alignment/>
    </xf>
    <xf numFmtId="0" fontId="62" fillId="0" borderId="23" xfId="0" applyFont="1" applyBorder="1" applyAlignment="1">
      <alignment/>
    </xf>
    <xf numFmtId="0" fontId="62" fillId="0" borderId="15" xfId="0" applyFont="1" applyBorder="1" applyAlignment="1">
      <alignment/>
    </xf>
    <xf numFmtId="2" fontId="60" fillId="0" borderId="22" xfId="0" applyNumberFormat="1" applyFont="1" applyBorder="1" applyAlignment="1">
      <alignment horizontal="left"/>
    </xf>
    <xf numFmtId="0" fontId="62" fillId="0" borderId="23" xfId="0" applyFont="1" applyBorder="1" applyAlignment="1">
      <alignment horizontal="left"/>
    </xf>
    <xf numFmtId="0" fontId="62" fillId="0" borderId="15" xfId="0" applyFont="1" applyBorder="1" applyAlignment="1">
      <alignment horizontal="left"/>
    </xf>
    <xf numFmtId="2" fontId="60" fillId="0" borderId="22" xfId="0" applyNumberFormat="1" applyFont="1" applyBorder="1" applyAlignment="1">
      <alignment horizontal="center"/>
    </xf>
    <xf numFmtId="0" fontId="62" fillId="0" borderId="23" xfId="0" applyFont="1" applyBorder="1" applyAlignment="1">
      <alignment horizontal="center"/>
    </xf>
    <xf numFmtId="0" fontId="62" fillId="0" borderId="15" xfId="0" applyFont="1" applyBorder="1" applyAlignment="1">
      <alignment horizontal="center"/>
    </xf>
    <xf numFmtId="0" fontId="61" fillId="0" borderId="22" xfId="0" applyFont="1" applyBorder="1" applyAlignment="1">
      <alignment horizontal="center"/>
    </xf>
    <xf numFmtId="0" fontId="61" fillId="0" borderId="23" xfId="0" applyFont="1" applyBorder="1" applyAlignment="1">
      <alignment horizontal="center"/>
    </xf>
    <xf numFmtId="0" fontId="61" fillId="0" borderId="15" xfId="0" applyFont="1" applyBorder="1" applyAlignment="1">
      <alignment horizontal="center"/>
    </xf>
    <xf numFmtId="0" fontId="67" fillId="0" borderId="42" xfId="0" applyFont="1" applyBorder="1" applyAlignment="1">
      <alignment/>
    </xf>
    <xf numFmtId="0" fontId="67" fillId="0" borderId="43" xfId="0" applyFont="1" applyBorder="1" applyAlignment="1">
      <alignment/>
    </xf>
    <xf numFmtId="0" fontId="67" fillId="0" borderId="44" xfId="0" applyFont="1" applyBorder="1" applyAlignment="1">
      <alignment/>
    </xf>
    <xf numFmtId="0" fontId="67" fillId="0" borderId="19" xfId="0" applyFont="1" applyBorder="1" applyAlignment="1">
      <alignment/>
    </xf>
    <xf numFmtId="0" fontId="67" fillId="0" borderId="13" xfId="0" applyFont="1" applyBorder="1" applyAlignment="1">
      <alignment/>
    </xf>
    <xf numFmtId="0" fontId="67" fillId="0" borderId="45" xfId="0" applyFont="1" applyBorder="1" applyAlignment="1">
      <alignment/>
    </xf>
    <xf numFmtId="0" fontId="62" fillId="0" borderId="22" xfId="0" applyFont="1" applyBorder="1" applyAlignment="1">
      <alignment/>
    </xf>
    <xf numFmtId="0" fontId="0" fillId="0" borderId="23" xfId="0" applyBorder="1" applyAlignment="1">
      <alignment/>
    </xf>
    <xf numFmtId="0" fontId="0" fillId="0" borderId="15" xfId="0" applyBorder="1" applyAlignment="1">
      <alignment/>
    </xf>
    <xf numFmtId="0" fontId="60" fillId="33" borderId="22" xfId="0" applyFont="1" applyFill="1" applyBorder="1" applyAlignment="1">
      <alignment horizontal="left"/>
    </xf>
    <xf numFmtId="0" fontId="77" fillId="0" borderId="23" xfId="0" applyFont="1" applyBorder="1" applyAlignment="1">
      <alignment horizontal="left"/>
    </xf>
    <xf numFmtId="0" fontId="77" fillId="0" borderId="15" xfId="0" applyFont="1" applyBorder="1" applyAlignment="1">
      <alignment horizontal="left"/>
    </xf>
    <xf numFmtId="0" fontId="67" fillId="0" borderId="20" xfId="0" applyFont="1" applyBorder="1" applyAlignment="1">
      <alignment/>
    </xf>
    <xf numFmtId="0" fontId="67" fillId="0" borderId="11" xfId="0" applyFont="1" applyBorder="1" applyAlignment="1">
      <alignment/>
    </xf>
    <xf numFmtId="0" fontId="62" fillId="0" borderId="46" xfId="0" applyFont="1" applyBorder="1" applyAlignment="1">
      <alignment horizontal="left"/>
    </xf>
    <xf numFmtId="0" fontId="62" fillId="0" borderId="39" xfId="0" applyFont="1" applyBorder="1" applyAlignment="1">
      <alignment horizontal="left"/>
    </xf>
    <xf numFmtId="0" fontId="62" fillId="0" borderId="41" xfId="0" applyFont="1" applyBorder="1" applyAlignment="1">
      <alignment horizontal="left"/>
    </xf>
    <xf numFmtId="0" fontId="62" fillId="0" borderId="47" xfId="0" applyFont="1" applyBorder="1" applyAlignment="1">
      <alignment horizontal="left"/>
    </xf>
    <xf numFmtId="0" fontId="62" fillId="0" borderId="29" xfId="0" applyFont="1" applyBorder="1" applyAlignment="1">
      <alignment horizontal="left"/>
    </xf>
    <xf numFmtId="0" fontId="62" fillId="0" borderId="48" xfId="0" applyFont="1" applyBorder="1" applyAlignment="1">
      <alignment horizontal="left"/>
    </xf>
    <xf numFmtId="0" fontId="62" fillId="0" borderId="35" xfId="0" applyFont="1" applyBorder="1" applyAlignment="1">
      <alignment horizontal="left"/>
    </xf>
    <xf numFmtId="0" fontId="77" fillId="0" borderId="49" xfId="0" applyFont="1" applyBorder="1" applyAlignment="1">
      <alignment horizontal="left"/>
    </xf>
    <xf numFmtId="0" fontId="77" fillId="0" borderId="36" xfId="0" applyFont="1" applyBorder="1" applyAlignment="1">
      <alignment horizontal="left"/>
    </xf>
    <xf numFmtId="0" fontId="62" fillId="0" borderId="46" xfId="0" applyFont="1" applyBorder="1" applyAlignment="1">
      <alignment horizontal="center"/>
    </xf>
    <xf numFmtId="0" fontId="62" fillId="0" borderId="39" xfId="0" applyFont="1" applyBorder="1" applyAlignment="1">
      <alignment horizontal="center"/>
    </xf>
    <xf numFmtId="0" fontId="62" fillId="0" borderId="41" xfId="0" applyFont="1" applyBorder="1" applyAlignment="1">
      <alignment horizontal="center"/>
    </xf>
    <xf numFmtId="0" fontId="62" fillId="0" borderId="0" xfId="0" applyFont="1" applyBorder="1" applyAlignment="1">
      <alignment horizontal="left"/>
    </xf>
    <xf numFmtId="0" fontId="77" fillId="0" borderId="49" xfId="0" applyFont="1" applyBorder="1" applyAlignment="1">
      <alignment horizontal="center"/>
    </xf>
    <xf numFmtId="0" fontId="77" fillId="0" borderId="36" xfId="0" applyFont="1" applyBorder="1" applyAlignment="1">
      <alignment horizontal="center"/>
    </xf>
    <xf numFmtId="0" fontId="77" fillId="0" borderId="37" xfId="0" applyFont="1" applyBorder="1" applyAlignment="1">
      <alignment horizontal="center"/>
    </xf>
    <xf numFmtId="0" fontId="62" fillId="0" borderId="50" xfId="0" applyFont="1" applyBorder="1" applyAlignment="1">
      <alignment horizontal="center"/>
    </xf>
    <xf numFmtId="0" fontId="62" fillId="0" borderId="33" xfId="0" applyFont="1" applyBorder="1" applyAlignment="1">
      <alignment horizontal="center"/>
    </xf>
    <xf numFmtId="0" fontId="60" fillId="0" borderId="22" xfId="0" applyFont="1" applyBorder="1" applyAlignment="1">
      <alignment horizontal="center"/>
    </xf>
    <xf numFmtId="0" fontId="0" fillId="0" borderId="23" xfId="0" applyBorder="1" applyAlignment="1">
      <alignment/>
    </xf>
    <xf numFmtId="0" fontId="0" fillId="0" borderId="51" xfId="0" applyBorder="1" applyAlignment="1">
      <alignment/>
    </xf>
    <xf numFmtId="0" fontId="60" fillId="0" borderId="15" xfId="0" applyFont="1" applyBorder="1" applyAlignment="1">
      <alignment/>
    </xf>
    <xf numFmtId="0" fontId="61" fillId="33" borderId="22" xfId="0" applyFont="1" applyFill="1" applyBorder="1" applyAlignment="1">
      <alignment/>
    </xf>
    <xf numFmtId="0" fontId="67" fillId="0" borderId="42" xfId="0" applyFont="1" applyBorder="1" applyAlignment="1">
      <alignment/>
    </xf>
    <xf numFmtId="0" fontId="67" fillId="0" borderId="43" xfId="0" applyFont="1" applyBorder="1" applyAlignment="1">
      <alignment/>
    </xf>
    <xf numFmtId="0" fontId="0" fillId="0" borderId="20" xfId="0" applyBorder="1" applyAlignment="1">
      <alignment/>
    </xf>
    <xf numFmtId="0" fontId="67" fillId="0" borderId="19" xfId="0" applyFont="1" applyBorder="1" applyAlignment="1">
      <alignment/>
    </xf>
    <xf numFmtId="0" fontId="67" fillId="0" borderId="13" xfId="0" applyFont="1" applyBorder="1" applyAlignment="1">
      <alignment/>
    </xf>
    <xf numFmtId="0" fontId="0" fillId="0" borderId="11" xfId="0" applyBorder="1" applyAlignment="1">
      <alignment/>
    </xf>
    <xf numFmtId="0" fontId="0" fillId="0" borderId="23" xfId="0" applyBorder="1" applyAlignment="1">
      <alignment horizontal="center"/>
    </xf>
    <xf numFmtId="0" fontId="0" fillId="0" borderId="43" xfId="0" applyBorder="1" applyAlignment="1">
      <alignment horizontal="center"/>
    </xf>
    <xf numFmtId="0" fontId="0" fillId="0" borderId="20" xfId="0" applyBorder="1" applyAlignment="1">
      <alignment horizontal="center"/>
    </xf>
    <xf numFmtId="0" fontId="60" fillId="33" borderId="14" xfId="0" applyFont="1" applyFill="1" applyBorder="1" applyAlignment="1">
      <alignment/>
    </xf>
    <xf numFmtId="0" fontId="62" fillId="0" borderId="14" xfId="0" applyFont="1" applyBorder="1" applyAlignment="1">
      <alignment/>
    </xf>
    <xf numFmtId="0" fontId="61" fillId="33" borderId="14" xfId="0" applyFont="1" applyFill="1" applyBorder="1" applyAlignment="1">
      <alignment/>
    </xf>
    <xf numFmtId="0" fontId="61" fillId="0" borderId="0" xfId="0" applyFont="1" applyBorder="1" applyAlignment="1">
      <alignment horizontal="center"/>
    </xf>
    <xf numFmtId="0" fontId="60" fillId="0" borderId="0" xfId="0" applyFont="1" applyBorder="1" applyAlignment="1">
      <alignment horizontal="center"/>
    </xf>
    <xf numFmtId="0" fontId="0" fillId="0" borderId="0" xfId="0" applyBorder="1" applyAlignment="1">
      <alignment horizontal="center"/>
    </xf>
    <xf numFmtId="0" fontId="70" fillId="0" borderId="0" xfId="0" applyFont="1" applyBorder="1" applyAlignment="1">
      <alignment horizontal="center"/>
    </xf>
    <xf numFmtId="0" fontId="61" fillId="0" borderId="0" xfId="0" applyFont="1" applyBorder="1" applyAlignment="1">
      <alignment/>
    </xf>
    <xf numFmtId="0" fontId="0" fillId="0" borderId="35" xfId="0" applyBorder="1" applyAlignment="1">
      <alignment horizontal="center"/>
    </xf>
    <xf numFmtId="0" fontId="0" fillId="0" borderId="33" xfId="0" applyBorder="1" applyAlignment="1">
      <alignment horizontal="center"/>
    </xf>
    <xf numFmtId="0" fontId="0" fillId="0" borderId="40" xfId="0" applyBorder="1" applyAlignment="1">
      <alignment horizontal="center"/>
    </xf>
    <xf numFmtId="0" fontId="0" fillId="0" borderId="39" xfId="0" applyBorder="1" applyAlignment="1">
      <alignment horizontal="center"/>
    </xf>
    <xf numFmtId="0" fontId="0" fillId="0" borderId="41" xfId="0" applyBorder="1" applyAlignment="1">
      <alignment horizontal="center"/>
    </xf>
    <xf numFmtId="0" fontId="55" fillId="0" borderId="52" xfId="0" applyFont="1" applyBorder="1" applyAlignment="1">
      <alignment wrapText="1"/>
    </xf>
    <xf numFmtId="0" fontId="6" fillId="0" borderId="42" xfId="0" applyFont="1" applyBorder="1" applyAlignment="1">
      <alignment wrapText="1"/>
    </xf>
    <xf numFmtId="0" fontId="8" fillId="0" borderId="43" xfId="0" applyFont="1" applyBorder="1" applyAlignment="1">
      <alignment wrapText="1"/>
    </xf>
    <xf numFmtId="0" fontId="8" fillId="0" borderId="20" xfId="0" applyFont="1" applyBorder="1" applyAlignment="1">
      <alignment wrapText="1"/>
    </xf>
    <xf numFmtId="0" fontId="8" fillId="0" borderId="53" xfId="0" applyFont="1" applyBorder="1" applyAlignment="1">
      <alignment wrapText="1"/>
    </xf>
    <xf numFmtId="0" fontId="8" fillId="0" borderId="0" xfId="0" applyFont="1" applyBorder="1" applyAlignment="1">
      <alignment wrapText="1"/>
    </xf>
    <xf numFmtId="0" fontId="8" fillId="0" borderId="16" xfId="0" applyFont="1" applyBorder="1" applyAlignment="1">
      <alignment wrapText="1"/>
    </xf>
    <xf numFmtId="0" fontId="71" fillId="0" borderId="22" xfId="0" applyFont="1" applyBorder="1" applyAlignment="1">
      <alignment horizontal="center"/>
    </xf>
    <xf numFmtId="0" fontId="71" fillId="0" borderId="54" xfId="0" applyFont="1" applyBorder="1" applyAlignment="1">
      <alignment horizontal="center"/>
    </xf>
    <xf numFmtId="0" fontId="81" fillId="0" borderId="0" xfId="0" applyFont="1" applyBorder="1" applyAlignment="1">
      <alignment wrapText="1"/>
    </xf>
    <xf numFmtId="0" fontId="0" fillId="0" borderId="0" xfId="0" applyBorder="1" applyAlignment="1">
      <alignment wrapText="1"/>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9:A41"/>
  <sheetViews>
    <sheetView tabSelected="1" zoomScalePageLayoutView="0" workbookViewId="0" topLeftCell="A1">
      <selection activeCell="A16" sqref="A16"/>
    </sheetView>
  </sheetViews>
  <sheetFormatPr defaultColWidth="9.140625" defaultRowHeight="15"/>
  <cols>
    <col min="1" max="1" width="128.00390625" style="0" customWidth="1"/>
  </cols>
  <sheetData>
    <row r="9" ht="26.25">
      <c r="A9" s="107" t="s">
        <v>384</v>
      </c>
    </row>
    <row r="16" ht="45" customHeight="1">
      <c r="A16" s="108" t="s">
        <v>576</v>
      </c>
    </row>
    <row r="19" ht="15.75">
      <c r="A19" s="110" t="s">
        <v>385</v>
      </c>
    </row>
    <row r="20" ht="15.75">
      <c r="A20" s="110"/>
    </row>
    <row r="21" ht="15.75">
      <c r="A21" s="110"/>
    </row>
    <row r="22" ht="15.75">
      <c r="A22" s="110"/>
    </row>
    <row r="23" ht="15.75">
      <c r="A23" s="110"/>
    </row>
    <row r="24" ht="15.75">
      <c r="A24" s="110"/>
    </row>
    <row r="25" ht="15.75">
      <c r="A25" s="110"/>
    </row>
    <row r="26" ht="15.75">
      <c r="A26" s="110"/>
    </row>
    <row r="27" ht="15.75">
      <c r="A27" s="110"/>
    </row>
    <row r="28" ht="15.75">
      <c r="A28" s="109"/>
    </row>
    <row r="32" ht="15.75">
      <c r="A32" s="111" t="s">
        <v>386</v>
      </c>
    </row>
    <row r="35" ht="43.5">
      <c r="A35" s="175" t="s">
        <v>575</v>
      </c>
    </row>
    <row r="36" ht="60.75" customHeight="1">
      <c r="A36" s="175" t="s">
        <v>495</v>
      </c>
    </row>
    <row r="37" ht="33" customHeight="1">
      <c r="A37" s="112" t="s">
        <v>496</v>
      </c>
    </row>
    <row r="38" ht="33" customHeight="1">
      <c r="A38" s="112" t="s">
        <v>497</v>
      </c>
    </row>
    <row r="39" ht="51.75" customHeight="1">
      <c r="A39" s="175" t="s">
        <v>570</v>
      </c>
    </row>
    <row r="41" ht="42.75" customHeight="1">
      <c r="A41" s="112" t="s">
        <v>525</v>
      </c>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27"/>
  <sheetViews>
    <sheetView zoomScale="84" zoomScaleNormal="84" zoomScalePageLayoutView="0" workbookViewId="0" topLeftCell="A1">
      <selection activeCell="I33" sqref="I33"/>
    </sheetView>
  </sheetViews>
  <sheetFormatPr defaultColWidth="9.140625" defaultRowHeight="15"/>
  <cols>
    <col min="1" max="1" width="66.28125" style="0" bestFit="1" customWidth="1"/>
    <col min="2" max="2" width="7.140625" style="0" bestFit="1" customWidth="1"/>
    <col min="3" max="3" width="9.421875" style="0" bestFit="1" customWidth="1"/>
    <col min="4" max="4" width="13.140625" style="0" bestFit="1" customWidth="1"/>
    <col min="5" max="5" width="10.140625" style="0" bestFit="1" customWidth="1"/>
    <col min="7" max="7" width="13.140625" style="0" customWidth="1"/>
    <col min="9" max="11" width="10.140625" style="0" bestFit="1" customWidth="1"/>
  </cols>
  <sheetData>
    <row r="1" ht="21" customHeight="1">
      <c r="A1" s="104" t="s">
        <v>387</v>
      </c>
    </row>
    <row r="2" spans="1:7" ht="15">
      <c r="A2" s="192" t="s">
        <v>403</v>
      </c>
      <c r="B2" s="192"/>
      <c r="C2" s="192"/>
      <c r="D2" s="192"/>
      <c r="E2" s="192"/>
      <c r="F2" s="192"/>
      <c r="G2" s="192"/>
    </row>
    <row r="3" spans="1:7" ht="23.25" customHeight="1">
      <c r="A3" s="192"/>
      <c r="B3" s="192"/>
      <c r="C3" s="192"/>
      <c r="D3" s="192"/>
      <c r="E3" s="192"/>
      <c r="F3" s="192"/>
      <c r="G3" s="192"/>
    </row>
    <row r="4" spans="1:7" ht="14.25" customHeight="1">
      <c r="A4" s="105"/>
      <c r="B4" s="105"/>
      <c r="C4" s="105"/>
      <c r="D4" s="105"/>
      <c r="E4" s="105"/>
      <c r="F4" s="105"/>
      <c r="G4" s="105"/>
    </row>
    <row r="5" spans="1:7" ht="24" customHeight="1">
      <c r="A5" s="106" t="s">
        <v>382</v>
      </c>
      <c r="B5" s="105"/>
      <c r="C5" s="105"/>
      <c r="D5" s="105"/>
      <c r="E5" s="105"/>
      <c r="F5" s="105"/>
      <c r="G5" s="105"/>
    </row>
    <row r="6" spans="1:7" ht="24" customHeight="1">
      <c r="A6" s="104" t="s">
        <v>383</v>
      </c>
      <c r="B6" s="105"/>
      <c r="C6" s="105"/>
      <c r="D6" s="105"/>
      <c r="E6" s="105"/>
      <c r="F6" s="105"/>
      <c r="G6" s="105"/>
    </row>
    <row r="8" spans="1:7" ht="49.5" customHeight="1">
      <c r="A8" s="193" t="s">
        <v>388</v>
      </c>
      <c r="B8" s="194"/>
      <c r="C8" s="194"/>
      <c r="D8" s="194"/>
      <c r="E8" s="194"/>
      <c r="F8" s="195"/>
      <c r="G8" s="196"/>
    </row>
    <row r="9" spans="1:7" ht="8.25" customHeight="1" thickBot="1">
      <c r="A9" s="98"/>
      <c r="B9" s="99"/>
      <c r="C9" s="99"/>
      <c r="D9" s="99"/>
      <c r="E9" s="99"/>
      <c r="F9" s="1"/>
      <c r="G9" s="1"/>
    </row>
    <row r="10" spans="1:7" ht="15.75" thickBot="1">
      <c r="A10" s="2" t="s">
        <v>349</v>
      </c>
      <c r="B10" s="5" t="s">
        <v>350</v>
      </c>
      <c r="C10" s="5" t="s">
        <v>351</v>
      </c>
      <c r="D10" s="7" t="s">
        <v>361</v>
      </c>
      <c r="E10" s="13" t="s">
        <v>97</v>
      </c>
      <c r="F10" s="103" t="s">
        <v>379</v>
      </c>
      <c r="G10" s="103" t="s">
        <v>360</v>
      </c>
    </row>
    <row r="11" spans="1:7" ht="15.75" thickBot="1">
      <c r="A11" s="2"/>
      <c r="B11" s="14"/>
      <c r="C11" s="14"/>
      <c r="D11" s="14"/>
      <c r="E11" s="13"/>
      <c r="F11" s="103" t="s">
        <v>380</v>
      </c>
      <c r="G11" s="103" t="s">
        <v>381</v>
      </c>
    </row>
    <row r="12" spans="1:7" ht="15.75" thickBot="1">
      <c r="A12" s="6" t="s">
        <v>389</v>
      </c>
      <c r="B12" s="5"/>
      <c r="C12" s="5"/>
      <c r="D12" s="5"/>
      <c r="E12" s="100"/>
      <c r="F12" s="102"/>
      <c r="G12" s="102">
        <f>SUM(G13:G15)</f>
        <v>97313.54321340001</v>
      </c>
    </row>
    <row r="13" spans="1:7" ht="15.75" thickBot="1">
      <c r="A13" s="3" t="s">
        <v>352</v>
      </c>
      <c r="B13" s="5" t="s">
        <v>2</v>
      </c>
      <c r="C13" s="9">
        <f>'Pometanje JP'!G107</f>
        <v>3611851</v>
      </c>
      <c r="D13" s="4">
        <f>0.9*0.02</f>
        <v>0.018000000000000002</v>
      </c>
      <c r="E13" s="10">
        <f>'Pometanje JP'!I107</f>
        <v>65013.318000000014</v>
      </c>
      <c r="F13" s="101">
        <v>9.5</v>
      </c>
      <c r="G13" s="101">
        <f>E13*(1+F13/100)</f>
        <v>71189.58321000001</v>
      </c>
    </row>
    <row r="14" spans="1:7" ht="15.75" thickBot="1">
      <c r="A14" s="3" t="s">
        <v>249</v>
      </c>
      <c r="B14" s="5" t="s">
        <v>2</v>
      </c>
      <c r="C14" s="9">
        <f>'Pometanje JP'!G200</f>
        <v>706902.7999999999</v>
      </c>
      <c r="D14" s="4">
        <f>0.9*0.031</f>
        <v>0.0279</v>
      </c>
      <c r="E14" s="10">
        <f>'Pometanje JP'!I200</f>
        <v>19722.588120000004</v>
      </c>
      <c r="F14" s="15">
        <v>9.5</v>
      </c>
      <c r="G14" s="15">
        <f>E14*(1+F14/100)</f>
        <v>21596.233991400004</v>
      </c>
    </row>
    <row r="15" spans="1:7" ht="15.75" thickBot="1">
      <c r="A15" s="3" t="s">
        <v>353</v>
      </c>
      <c r="B15" s="5" t="s">
        <v>2</v>
      </c>
      <c r="C15" s="9">
        <f>'Pometanje JP'!E216</f>
        <v>97752</v>
      </c>
      <c r="D15" s="4">
        <f>0.9*0.047</f>
        <v>0.042300000000000004</v>
      </c>
      <c r="E15" s="10">
        <f>'Pometanje JP'!H216</f>
        <v>4134.909600000001</v>
      </c>
      <c r="F15" s="15">
        <v>9.5</v>
      </c>
      <c r="G15" s="15">
        <f>E15*(1+F15/100)</f>
        <v>4527.726012000001</v>
      </c>
    </row>
    <row r="16" spans="1:7" ht="15.75" thickBot="1">
      <c r="A16" s="6" t="s">
        <v>390</v>
      </c>
      <c r="B16" s="5"/>
      <c r="C16" s="4"/>
      <c r="D16" s="4"/>
      <c r="E16" s="10"/>
      <c r="F16" s="15"/>
      <c r="G16" s="16">
        <f>SUM(G17:G19)</f>
        <v>32640.481386</v>
      </c>
    </row>
    <row r="17" spans="1:7" ht="15.75" thickBot="1">
      <c r="A17" s="3" t="s">
        <v>354</v>
      </c>
      <c r="B17" s="5" t="s">
        <v>2</v>
      </c>
      <c r="C17" s="9">
        <f>'Navlaka in koši'!G79</f>
        <v>4377522</v>
      </c>
      <c r="D17" s="4">
        <f>0.9*0.006</f>
        <v>0.0054</v>
      </c>
      <c r="E17" s="10">
        <f>'Navlaka in koši'!I79</f>
        <v>23638.6188</v>
      </c>
      <c r="F17" s="15">
        <v>9.5</v>
      </c>
      <c r="G17" s="15">
        <f>E17*(1+F17/100)</f>
        <v>25884.287586</v>
      </c>
    </row>
    <row r="18" spans="1:7" ht="15.75" thickBot="1">
      <c r="A18" s="3" t="s">
        <v>355</v>
      </c>
      <c r="B18" s="5" t="s">
        <v>356</v>
      </c>
      <c r="C18" s="9">
        <f>'Navlaka in koši'!G104</f>
        <v>5607</v>
      </c>
      <c r="D18" s="4">
        <f>0.9*1.2</f>
        <v>1.08</v>
      </c>
      <c r="E18" s="10">
        <f>'Navlaka in koši'!I104</f>
        <v>6055.560000000001</v>
      </c>
      <c r="F18" s="15">
        <v>9.5</v>
      </c>
      <c r="G18" s="15">
        <f>E18*(1+F18/100)</f>
        <v>6630.838200000001</v>
      </c>
    </row>
    <row r="19" spans="1:7" ht="15.75" thickBot="1">
      <c r="A19" s="3" t="s">
        <v>357</v>
      </c>
      <c r="B19" s="5" t="s">
        <v>356</v>
      </c>
      <c r="C19" s="4">
        <v>106</v>
      </c>
      <c r="D19" s="4">
        <f>0.9*1.2</f>
        <v>1.08</v>
      </c>
      <c r="E19" s="4">
        <f>C19*D19</f>
        <v>114.48</v>
      </c>
      <c r="F19" s="15">
        <v>9.5</v>
      </c>
      <c r="G19" s="15">
        <f>E19*(1+F19/100)</f>
        <v>125.3556</v>
      </c>
    </row>
    <row r="20" spans="1:7" ht="15.75" thickBot="1">
      <c r="A20" s="6" t="s">
        <v>391</v>
      </c>
      <c r="B20" s="5"/>
      <c r="C20" s="4"/>
      <c r="D20" s="4"/>
      <c r="E20" s="4"/>
      <c r="F20" s="15"/>
      <c r="G20" s="17">
        <f>SUM(G21:G22)</f>
        <v>32073.06312000001</v>
      </c>
    </row>
    <row r="21" spans="1:7" ht="15.75" thickBot="1">
      <c r="A21" s="3" t="s">
        <v>358</v>
      </c>
      <c r="B21" s="5" t="s">
        <v>2</v>
      </c>
      <c r="C21" s="9">
        <f>'Zelene površine'!F74</f>
        <v>355643</v>
      </c>
      <c r="D21" s="4" t="s">
        <v>362</v>
      </c>
      <c r="E21" s="10">
        <f>'Zelene površine'!I74</f>
        <v>22741.41600000001</v>
      </c>
      <c r="F21" s="15">
        <v>22</v>
      </c>
      <c r="G21" s="15">
        <f aca="true" t="shared" si="0" ref="G21:G26">E21*(1+F21/100)</f>
        <v>27744.52752000001</v>
      </c>
    </row>
    <row r="22" spans="1:7" ht="15.75" thickBot="1">
      <c r="A22" s="3" t="s">
        <v>359</v>
      </c>
      <c r="B22" s="5"/>
      <c r="C22" s="9">
        <f>'Zelene površine'!F88</f>
        <v>13334</v>
      </c>
      <c r="D22" s="4">
        <f>0.9*0.2</f>
        <v>0.18000000000000002</v>
      </c>
      <c r="E22" s="10">
        <f>'Zelene površine'!H88</f>
        <v>3547.9800000000005</v>
      </c>
      <c r="F22" s="15">
        <v>22</v>
      </c>
      <c r="G22" s="15">
        <f t="shared" si="0"/>
        <v>4328.5356</v>
      </c>
    </row>
    <row r="23" spans="1:7" ht="15.75" thickBot="1">
      <c r="A23" s="6" t="s">
        <v>494</v>
      </c>
      <c r="B23" s="5"/>
      <c r="C23" s="4"/>
      <c r="D23" s="4"/>
      <c r="E23" s="10">
        <v>8437.44</v>
      </c>
      <c r="F23" s="15">
        <v>22</v>
      </c>
      <c r="G23" s="17">
        <f t="shared" si="0"/>
        <v>10293.676800000001</v>
      </c>
    </row>
    <row r="24" spans="1:7" ht="15.75" thickBot="1">
      <c r="A24" s="11" t="s">
        <v>344</v>
      </c>
      <c r="B24" s="5"/>
      <c r="C24" s="4">
        <f>'Zelene površine'!F120</f>
        <v>149.8</v>
      </c>
      <c r="D24" s="4">
        <f>0.9*1.9</f>
        <v>1.71</v>
      </c>
      <c r="E24" s="10">
        <f>'Zelene površine'!I120</f>
        <v>4716.487799999999</v>
      </c>
      <c r="F24" s="15">
        <v>22</v>
      </c>
      <c r="G24" s="16">
        <f t="shared" si="0"/>
        <v>5754.115115999999</v>
      </c>
    </row>
    <row r="25" spans="1:7" ht="15.75" thickBot="1">
      <c r="A25" s="11" t="s">
        <v>346</v>
      </c>
      <c r="B25" s="5"/>
      <c r="C25" s="4">
        <f>'Zelene površine'!F97</f>
        <v>995</v>
      </c>
      <c r="D25" s="4">
        <f>1.9*0.9</f>
        <v>1.71</v>
      </c>
      <c r="E25" s="10">
        <f>'Zelene površine'!I97</f>
        <v>1701.4500000000003</v>
      </c>
      <c r="F25" s="15">
        <v>22</v>
      </c>
      <c r="G25" s="16">
        <f t="shared" si="0"/>
        <v>2075.7690000000002</v>
      </c>
    </row>
    <row r="26" spans="1:7" ht="15.75" thickBot="1">
      <c r="A26" s="6" t="s">
        <v>392</v>
      </c>
      <c r="B26" s="5"/>
      <c r="C26" s="4"/>
      <c r="D26" s="4"/>
      <c r="E26" s="10">
        <f>'OSTALA DELA'!D16</f>
        <v>17907.6</v>
      </c>
      <c r="F26" s="15">
        <v>22</v>
      </c>
      <c r="G26" s="16">
        <f t="shared" si="0"/>
        <v>21847.271999999997</v>
      </c>
    </row>
    <row r="27" spans="1:7" ht="19.5" thickBot="1">
      <c r="A27" s="12" t="s">
        <v>569</v>
      </c>
      <c r="B27" s="5"/>
      <c r="C27" s="5"/>
      <c r="D27" s="5"/>
      <c r="E27" s="8">
        <f>SUM(E12:E26)</f>
        <v>177731.84832000005</v>
      </c>
      <c r="F27" s="15"/>
      <c r="G27" s="16">
        <f>SUM(G23:G26)+G20+G16+G12</f>
        <v>201997.92063540002</v>
      </c>
    </row>
  </sheetData>
  <sheetProtection/>
  <mergeCells count="2">
    <mergeCell ref="A2:G3"/>
    <mergeCell ref="A8:G8"/>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16"/>
  <sheetViews>
    <sheetView zoomScale="85" zoomScaleNormal="85" zoomScalePageLayoutView="0" workbookViewId="0" topLeftCell="A190">
      <selection activeCell="A4" sqref="A4:I4"/>
    </sheetView>
  </sheetViews>
  <sheetFormatPr defaultColWidth="9.140625" defaultRowHeight="15"/>
  <cols>
    <col min="1" max="1" width="30.57421875" style="50" customWidth="1"/>
    <col min="2" max="2" width="23.421875" style="50" customWidth="1"/>
    <col min="3" max="3" width="5.8515625" style="50" bestFit="1" customWidth="1"/>
    <col min="4" max="4" width="6.421875" style="50" bestFit="1" customWidth="1"/>
    <col min="5" max="5" width="12.8515625" style="50" bestFit="1" customWidth="1"/>
    <col min="6" max="6" width="12.8515625" style="50" customWidth="1"/>
    <col min="7" max="7" width="13.140625" style="50" bestFit="1" customWidth="1"/>
    <col min="8" max="8" width="9.28125" style="50" bestFit="1" customWidth="1"/>
    <col min="9" max="9" width="10.421875" style="50" bestFit="1" customWidth="1"/>
    <col min="10" max="15" width="9.140625" style="50" customWidth="1"/>
    <col min="16" max="16" width="14.28125" style="50" bestFit="1" customWidth="1"/>
    <col min="17" max="17" width="9.140625" style="50" customWidth="1"/>
    <col min="18" max="18" width="14.28125" style="50" bestFit="1" customWidth="1"/>
    <col min="19" max="16384" width="9.140625" style="50" customWidth="1"/>
  </cols>
  <sheetData>
    <row r="1" spans="1:10" ht="14.25">
      <c r="A1" s="209" t="s">
        <v>114</v>
      </c>
      <c r="B1" s="210"/>
      <c r="C1" s="210"/>
      <c r="D1" s="210"/>
      <c r="E1" s="210"/>
      <c r="F1" s="210"/>
      <c r="G1" s="210"/>
      <c r="H1" s="210"/>
      <c r="I1" s="211"/>
      <c r="J1" s="49"/>
    </row>
    <row r="2" spans="1:10" ht="15" thickBot="1">
      <c r="A2" s="212"/>
      <c r="B2" s="213"/>
      <c r="C2" s="213"/>
      <c r="D2" s="213"/>
      <c r="E2" s="213"/>
      <c r="F2" s="213"/>
      <c r="G2" s="213"/>
      <c r="H2" s="213"/>
      <c r="I2" s="214"/>
      <c r="J2" s="49"/>
    </row>
    <row r="3" spans="1:10" ht="15.75" thickBot="1">
      <c r="A3" s="203" t="s">
        <v>418</v>
      </c>
      <c r="B3" s="204"/>
      <c r="C3" s="204"/>
      <c r="D3" s="204"/>
      <c r="E3" s="204"/>
      <c r="F3" s="204"/>
      <c r="G3" s="204"/>
      <c r="H3" s="204"/>
      <c r="I3" s="205"/>
      <c r="J3" s="49"/>
    </row>
    <row r="4" spans="1:10" ht="15.75" thickBot="1">
      <c r="A4" s="200" t="s">
        <v>571</v>
      </c>
      <c r="B4" s="201"/>
      <c r="C4" s="201"/>
      <c r="D4" s="201"/>
      <c r="E4" s="201"/>
      <c r="F4" s="201"/>
      <c r="G4" s="201"/>
      <c r="H4" s="201"/>
      <c r="I4" s="202"/>
      <c r="J4" s="49"/>
    </row>
    <row r="5" spans="1:10" ht="15.75" thickBot="1">
      <c r="A5" s="28" t="s">
        <v>414</v>
      </c>
      <c r="B5" s="76" t="s">
        <v>117</v>
      </c>
      <c r="C5" s="73" t="s">
        <v>412</v>
      </c>
      <c r="D5" s="73" t="s">
        <v>116</v>
      </c>
      <c r="E5" s="80" t="s">
        <v>363</v>
      </c>
      <c r="F5" s="80" t="s">
        <v>4</v>
      </c>
      <c r="G5" s="73" t="s">
        <v>5</v>
      </c>
      <c r="H5" s="73" t="s">
        <v>377</v>
      </c>
      <c r="I5" s="73" t="s">
        <v>375</v>
      </c>
      <c r="J5" s="49"/>
    </row>
    <row r="6" spans="1:10" ht="15.75" thickBot="1">
      <c r="A6" s="28" t="s">
        <v>7</v>
      </c>
      <c r="B6" s="58" t="s">
        <v>411</v>
      </c>
      <c r="C6" s="35"/>
      <c r="D6" s="35"/>
      <c r="E6" s="83"/>
      <c r="F6" s="83"/>
      <c r="G6" s="35"/>
      <c r="H6" s="35"/>
      <c r="I6" s="35"/>
      <c r="J6" s="49"/>
    </row>
    <row r="7" spans="1:10" ht="15" thickBot="1">
      <c r="A7" s="26" t="s">
        <v>118</v>
      </c>
      <c r="B7" s="76" t="s">
        <v>119</v>
      </c>
      <c r="C7" s="30">
        <v>1709</v>
      </c>
      <c r="D7" s="30">
        <v>4</v>
      </c>
      <c r="E7" s="77">
        <v>52</v>
      </c>
      <c r="F7" s="77" t="s">
        <v>413</v>
      </c>
      <c r="G7" s="47">
        <f aca="true" t="shared" si="0" ref="G7:G36">E7*D7*C7</f>
        <v>355472</v>
      </c>
      <c r="H7" s="30">
        <f>0.9*0.02</f>
        <v>0.018000000000000002</v>
      </c>
      <c r="I7" s="31">
        <f>G7*H7</f>
        <v>6398.496000000001</v>
      </c>
      <c r="J7" s="49"/>
    </row>
    <row r="8" spans="1:10" ht="15" thickBot="1">
      <c r="A8" s="26" t="s">
        <v>8</v>
      </c>
      <c r="B8" s="76" t="s">
        <v>404</v>
      </c>
      <c r="C8" s="30">
        <v>2279</v>
      </c>
      <c r="D8" s="30">
        <v>4</v>
      </c>
      <c r="E8" s="77">
        <v>52</v>
      </c>
      <c r="F8" s="77" t="s">
        <v>413</v>
      </c>
      <c r="G8" s="47">
        <f t="shared" si="0"/>
        <v>474032</v>
      </c>
      <c r="H8" s="30">
        <f>0.9*0.02</f>
        <v>0.018000000000000002</v>
      </c>
      <c r="I8" s="31">
        <f>G8*H8</f>
        <v>8532.576000000001</v>
      </c>
      <c r="J8" s="49"/>
    </row>
    <row r="9" spans="1:10" ht="15" thickBot="1">
      <c r="A9" s="26" t="s">
        <v>120</v>
      </c>
      <c r="B9" s="76" t="s">
        <v>121</v>
      </c>
      <c r="C9" s="30">
        <v>176</v>
      </c>
      <c r="D9" s="30">
        <v>4</v>
      </c>
      <c r="E9" s="77">
        <v>50</v>
      </c>
      <c r="F9" s="77" t="s">
        <v>413</v>
      </c>
      <c r="G9" s="47">
        <f t="shared" si="0"/>
        <v>35200</v>
      </c>
      <c r="H9" s="30">
        <f aca="true" t="shared" si="1" ref="H9:H71">0.9*0.02</f>
        <v>0.018000000000000002</v>
      </c>
      <c r="I9" s="31">
        <f aca="true" t="shared" si="2" ref="I9:I71">G9*H9</f>
        <v>633.6</v>
      </c>
      <c r="J9" s="49"/>
    </row>
    <row r="10" spans="1:10" ht="15" thickBot="1">
      <c r="A10" s="26" t="s">
        <v>122</v>
      </c>
      <c r="B10" s="76" t="s">
        <v>123</v>
      </c>
      <c r="C10" s="30">
        <v>388</v>
      </c>
      <c r="D10" s="30">
        <v>4</v>
      </c>
      <c r="E10" s="77">
        <v>12</v>
      </c>
      <c r="F10" s="77" t="s">
        <v>416</v>
      </c>
      <c r="G10" s="47">
        <f t="shared" si="0"/>
        <v>18624</v>
      </c>
      <c r="H10" s="30">
        <f t="shared" si="1"/>
        <v>0.018000000000000002</v>
      </c>
      <c r="I10" s="31">
        <f t="shared" si="2"/>
        <v>335.232</v>
      </c>
      <c r="J10" s="49"/>
    </row>
    <row r="11" spans="1:10" ht="15" thickBot="1">
      <c r="A11" s="26" t="s">
        <v>104</v>
      </c>
      <c r="B11" s="76" t="s">
        <v>124</v>
      </c>
      <c r="C11" s="30">
        <v>436</v>
      </c>
      <c r="D11" s="30">
        <v>4</v>
      </c>
      <c r="E11" s="77">
        <v>12</v>
      </c>
      <c r="F11" s="77" t="s">
        <v>416</v>
      </c>
      <c r="G11" s="47">
        <f t="shared" si="0"/>
        <v>20928</v>
      </c>
      <c r="H11" s="30">
        <f t="shared" si="1"/>
        <v>0.018000000000000002</v>
      </c>
      <c r="I11" s="31">
        <f t="shared" si="2"/>
        <v>376.70400000000006</v>
      </c>
      <c r="J11" s="49"/>
    </row>
    <row r="12" spans="1:10" ht="15" thickBot="1">
      <c r="A12" s="26" t="s">
        <v>15</v>
      </c>
      <c r="B12" s="76" t="s">
        <v>125</v>
      </c>
      <c r="C12" s="30">
        <v>305</v>
      </c>
      <c r="D12" s="30">
        <v>4</v>
      </c>
      <c r="E12" s="77">
        <v>25</v>
      </c>
      <c r="F12" s="77" t="s">
        <v>417</v>
      </c>
      <c r="G12" s="47">
        <f t="shared" si="0"/>
        <v>30500</v>
      </c>
      <c r="H12" s="30">
        <f t="shared" si="1"/>
        <v>0.018000000000000002</v>
      </c>
      <c r="I12" s="31">
        <f t="shared" si="2"/>
        <v>549.0000000000001</v>
      </c>
      <c r="J12" s="49"/>
    </row>
    <row r="13" spans="1:10" ht="15" thickBot="1">
      <c r="A13" s="26" t="s">
        <v>15</v>
      </c>
      <c r="B13" s="78" t="s">
        <v>126</v>
      </c>
      <c r="C13" s="30">
        <v>394</v>
      </c>
      <c r="D13" s="30">
        <v>3</v>
      </c>
      <c r="E13" s="77">
        <v>12</v>
      </c>
      <c r="F13" s="77" t="s">
        <v>416</v>
      </c>
      <c r="G13" s="47">
        <f t="shared" si="0"/>
        <v>14184</v>
      </c>
      <c r="H13" s="30">
        <f t="shared" si="1"/>
        <v>0.018000000000000002</v>
      </c>
      <c r="I13" s="31">
        <f t="shared" si="2"/>
        <v>255.31200000000004</v>
      </c>
      <c r="J13" s="49"/>
    </row>
    <row r="14" spans="1:10" ht="15" thickBot="1">
      <c r="A14" s="26" t="s">
        <v>18</v>
      </c>
      <c r="B14" s="76" t="s">
        <v>127</v>
      </c>
      <c r="C14" s="30">
        <v>213</v>
      </c>
      <c r="D14" s="30">
        <v>3</v>
      </c>
      <c r="E14" s="77">
        <v>52</v>
      </c>
      <c r="F14" s="77" t="s">
        <v>413</v>
      </c>
      <c r="G14" s="47">
        <f t="shared" si="0"/>
        <v>33228</v>
      </c>
      <c r="H14" s="30">
        <f t="shared" si="1"/>
        <v>0.018000000000000002</v>
      </c>
      <c r="I14" s="31">
        <f t="shared" si="2"/>
        <v>598.104</v>
      </c>
      <c r="J14" s="49"/>
    </row>
    <row r="15" spans="1:10" ht="15" thickBot="1">
      <c r="A15" s="26" t="s">
        <v>128</v>
      </c>
      <c r="B15" s="76" t="s">
        <v>129</v>
      </c>
      <c r="C15" s="30">
        <v>15</v>
      </c>
      <c r="D15" s="30">
        <v>4</v>
      </c>
      <c r="E15" s="77">
        <v>52</v>
      </c>
      <c r="F15" s="77" t="s">
        <v>417</v>
      </c>
      <c r="G15" s="47">
        <f t="shared" si="0"/>
        <v>3120</v>
      </c>
      <c r="H15" s="30">
        <f t="shared" si="1"/>
        <v>0.018000000000000002</v>
      </c>
      <c r="I15" s="31">
        <f t="shared" si="2"/>
        <v>56.160000000000004</v>
      </c>
      <c r="J15" s="49"/>
    </row>
    <row r="16" spans="1:10" ht="15" thickBot="1">
      <c r="A16" s="26" t="s">
        <v>18</v>
      </c>
      <c r="B16" s="76" t="s">
        <v>130</v>
      </c>
      <c r="C16" s="30">
        <v>76</v>
      </c>
      <c r="D16" s="30">
        <v>4</v>
      </c>
      <c r="E16" s="77">
        <v>25</v>
      </c>
      <c r="F16" s="77" t="s">
        <v>417</v>
      </c>
      <c r="G16" s="47">
        <f t="shared" si="0"/>
        <v>7600</v>
      </c>
      <c r="H16" s="30">
        <f t="shared" si="1"/>
        <v>0.018000000000000002</v>
      </c>
      <c r="I16" s="31">
        <f t="shared" si="2"/>
        <v>136.8</v>
      </c>
      <c r="J16" s="49"/>
    </row>
    <row r="17" spans="1:10" ht="15" thickBot="1">
      <c r="A17" s="26" t="s">
        <v>131</v>
      </c>
      <c r="B17" s="76" t="s">
        <v>132</v>
      </c>
      <c r="C17" s="30">
        <v>78</v>
      </c>
      <c r="D17" s="30">
        <v>3</v>
      </c>
      <c r="E17" s="77">
        <v>12</v>
      </c>
      <c r="F17" s="77" t="s">
        <v>416</v>
      </c>
      <c r="G17" s="47">
        <f t="shared" si="0"/>
        <v>2808</v>
      </c>
      <c r="H17" s="30">
        <f t="shared" si="1"/>
        <v>0.018000000000000002</v>
      </c>
      <c r="I17" s="31">
        <f t="shared" si="2"/>
        <v>50.544000000000004</v>
      </c>
      <c r="J17" s="49"/>
    </row>
    <row r="18" spans="1:10" ht="15" thickBot="1">
      <c r="A18" s="26" t="s">
        <v>133</v>
      </c>
      <c r="B18" s="76" t="s">
        <v>134</v>
      </c>
      <c r="C18" s="30">
        <v>222</v>
      </c>
      <c r="D18" s="30">
        <v>3</v>
      </c>
      <c r="E18" s="77">
        <v>12</v>
      </c>
      <c r="F18" s="77" t="s">
        <v>416</v>
      </c>
      <c r="G18" s="47">
        <f t="shared" si="0"/>
        <v>7992</v>
      </c>
      <c r="H18" s="30">
        <f t="shared" si="1"/>
        <v>0.018000000000000002</v>
      </c>
      <c r="I18" s="31">
        <f t="shared" si="2"/>
        <v>143.85600000000002</v>
      </c>
      <c r="J18" s="49"/>
    </row>
    <row r="19" spans="1:10" ht="15" thickBot="1">
      <c r="A19" s="26" t="s">
        <v>135</v>
      </c>
      <c r="B19" s="76" t="s">
        <v>136</v>
      </c>
      <c r="C19" s="30">
        <v>153</v>
      </c>
      <c r="D19" s="30">
        <v>4</v>
      </c>
      <c r="E19" s="77">
        <v>12</v>
      </c>
      <c r="F19" s="77" t="s">
        <v>416</v>
      </c>
      <c r="G19" s="47">
        <f t="shared" si="0"/>
        <v>7344</v>
      </c>
      <c r="H19" s="30">
        <f t="shared" si="1"/>
        <v>0.018000000000000002</v>
      </c>
      <c r="I19" s="31">
        <f t="shared" si="2"/>
        <v>132.192</v>
      </c>
      <c r="J19" s="49"/>
    </row>
    <row r="20" spans="1:10" ht="15" thickBot="1">
      <c r="A20" s="26" t="s">
        <v>405</v>
      </c>
      <c r="B20" s="76" t="s">
        <v>137</v>
      </c>
      <c r="C20" s="30">
        <v>303</v>
      </c>
      <c r="D20" s="30">
        <v>4</v>
      </c>
      <c r="E20" s="77">
        <v>12</v>
      </c>
      <c r="F20" s="77" t="s">
        <v>417</v>
      </c>
      <c r="G20" s="47">
        <f t="shared" si="0"/>
        <v>14544</v>
      </c>
      <c r="H20" s="30">
        <f t="shared" si="1"/>
        <v>0.018000000000000002</v>
      </c>
      <c r="I20" s="31">
        <f>G20*H20</f>
        <v>261.79200000000003</v>
      </c>
      <c r="J20" s="49"/>
    </row>
    <row r="21" spans="1:10" ht="15" thickBot="1">
      <c r="A21" s="26" t="s">
        <v>138</v>
      </c>
      <c r="B21" s="76" t="s">
        <v>139</v>
      </c>
      <c r="C21" s="30">
        <v>220</v>
      </c>
      <c r="D21" s="30">
        <v>4</v>
      </c>
      <c r="E21" s="77">
        <v>12</v>
      </c>
      <c r="F21" s="77" t="s">
        <v>416</v>
      </c>
      <c r="G21" s="47">
        <f t="shared" si="0"/>
        <v>10560</v>
      </c>
      <c r="H21" s="30">
        <f t="shared" si="1"/>
        <v>0.018000000000000002</v>
      </c>
      <c r="I21" s="31">
        <f t="shared" si="2"/>
        <v>190.08</v>
      </c>
      <c r="J21" s="49"/>
    </row>
    <row r="22" spans="1:10" ht="15" thickBot="1">
      <c r="A22" s="26" t="s">
        <v>140</v>
      </c>
      <c r="B22" s="76" t="s">
        <v>141</v>
      </c>
      <c r="C22" s="30">
        <v>123</v>
      </c>
      <c r="D22" s="30">
        <v>4</v>
      </c>
      <c r="E22" s="77">
        <v>12</v>
      </c>
      <c r="F22" s="77" t="s">
        <v>416</v>
      </c>
      <c r="G22" s="47">
        <f t="shared" si="0"/>
        <v>5904</v>
      </c>
      <c r="H22" s="30">
        <f t="shared" si="1"/>
        <v>0.018000000000000002</v>
      </c>
      <c r="I22" s="31">
        <f t="shared" si="2"/>
        <v>106.272</v>
      </c>
      <c r="J22" s="49"/>
    </row>
    <row r="23" spans="1:10" ht="15" thickBot="1">
      <c r="A23" s="26" t="s">
        <v>419</v>
      </c>
      <c r="B23" s="76" t="s">
        <v>142</v>
      </c>
      <c r="C23" s="30">
        <v>105</v>
      </c>
      <c r="D23" s="30">
        <v>4</v>
      </c>
      <c r="E23" s="77">
        <v>25</v>
      </c>
      <c r="F23" s="77" t="s">
        <v>417</v>
      </c>
      <c r="G23" s="47">
        <f t="shared" si="0"/>
        <v>10500</v>
      </c>
      <c r="H23" s="30">
        <f t="shared" si="1"/>
        <v>0.018000000000000002</v>
      </c>
      <c r="I23" s="31">
        <f t="shared" si="2"/>
        <v>189.00000000000003</v>
      </c>
      <c r="J23" s="49"/>
    </row>
    <row r="24" spans="1:10" ht="15" thickBot="1">
      <c r="A24" s="26" t="s">
        <v>24</v>
      </c>
      <c r="B24" s="76" t="s">
        <v>143</v>
      </c>
      <c r="C24" s="30">
        <v>247</v>
      </c>
      <c r="D24" s="30">
        <v>3</v>
      </c>
      <c r="E24" s="77">
        <v>12</v>
      </c>
      <c r="F24" s="77" t="s">
        <v>416</v>
      </c>
      <c r="G24" s="47">
        <f t="shared" si="0"/>
        <v>8892</v>
      </c>
      <c r="H24" s="30">
        <f t="shared" si="1"/>
        <v>0.018000000000000002</v>
      </c>
      <c r="I24" s="31">
        <f t="shared" si="2"/>
        <v>160.056</v>
      </c>
      <c r="J24" s="49"/>
    </row>
    <row r="25" spans="1:10" ht="15" thickBot="1">
      <c r="A25" s="26" t="s">
        <v>420</v>
      </c>
      <c r="B25" s="76" t="s">
        <v>144</v>
      </c>
      <c r="C25" s="30">
        <v>171</v>
      </c>
      <c r="D25" s="30">
        <v>4</v>
      </c>
      <c r="E25" s="77">
        <v>12</v>
      </c>
      <c r="F25" s="77" t="s">
        <v>416</v>
      </c>
      <c r="G25" s="47">
        <f t="shared" si="0"/>
        <v>8208</v>
      </c>
      <c r="H25" s="30">
        <f t="shared" si="1"/>
        <v>0.018000000000000002</v>
      </c>
      <c r="I25" s="31">
        <f t="shared" si="2"/>
        <v>147.74400000000003</v>
      </c>
      <c r="J25" s="49"/>
    </row>
    <row r="26" spans="1:10" ht="15" thickBot="1">
      <c r="A26" s="26" t="s">
        <v>421</v>
      </c>
      <c r="B26" s="76" t="s">
        <v>145</v>
      </c>
      <c r="C26" s="30">
        <v>115</v>
      </c>
      <c r="D26" s="30">
        <v>2</v>
      </c>
      <c r="E26" s="77">
        <v>12</v>
      </c>
      <c r="F26" s="77" t="s">
        <v>416</v>
      </c>
      <c r="G26" s="47">
        <f t="shared" si="0"/>
        <v>2760</v>
      </c>
      <c r="H26" s="30">
        <f t="shared" si="1"/>
        <v>0.018000000000000002</v>
      </c>
      <c r="I26" s="31">
        <f t="shared" si="2"/>
        <v>49.68000000000001</v>
      </c>
      <c r="J26" s="49"/>
    </row>
    <row r="27" spans="1:10" ht="15" thickBot="1">
      <c r="A27" s="26" t="s">
        <v>26</v>
      </c>
      <c r="B27" s="76" t="s">
        <v>146</v>
      </c>
      <c r="C27" s="30">
        <v>114</v>
      </c>
      <c r="D27" s="30">
        <v>4</v>
      </c>
      <c r="E27" s="77">
        <v>12</v>
      </c>
      <c r="F27" s="77" t="s">
        <v>416</v>
      </c>
      <c r="G27" s="47">
        <f t="shared" si="0"/>
        <v>5472</v>
      </c>
      <c r="H27" s="30">
        <f t="shared" si="1"/>
        <v>0.018000000000000002</v>
      </c>
      <c r="I27" s="31">
        <f t="shared" si="2"/>
        <v>98.49600000000001</v>
      </c>
      <c r="J27" s="49"/>
    </row>
    <row r="28" spans="1:10" ht="15" thickBot="1">
      <c r="A28" s="26" t="s">
        <v>26</v>
      </c>
      <c r="B28" s="76" t="s">
        <v>147</v>
      </c>
      <c r="C28" s="30">
        <v>319</v>
      </c>
      <c r="D28" s="30">
        <v>3</v>
      </c>
      <c r="E28" s="77">
        <v>12</v>
      </c>
      <c r="F28" s="77" t="s">
        <v>416</v>
      </c>
      <c r="G28" s="47">
        <f t="shared" si="0"/>
        <v>11484</v>
      </c>
      <c r="H28" s="30">
        <f t="shared" si="1"/>
        <v>0.018000000000000002</v>
      </c>
      <c r="I28" s="31">
        <f t="shared" si="2"/>
        <v>206.71200000000002</v>
      </c>
      <c r="J28" s="49"/>
    </row>
    <row r="29" spans="1:10" ht="15" thickBot="1">
      <c r="A29" s="26" t="s">
        <v>27</v>
      </c>
      <c r="B29" s="76" t="s">
        <v>148</v>
      </c>
      <c r="C29" s="30">
        <v>1043</v>
      </c>
      <c r="D29" s="30">
        <v>4</v>
      </c>
      <c r="E29" s="77">
        <v>52</v>
      </c>
      <c r="F29" s="77" t="s">
        <v>413</v>
      </c>
      <c r="G29" s="47">
        <f t="shared" si="0"/>
        <v>216944</v>
      </c>
      <c r="H29" s="30">
        <f t="shared" si="1"/>
        <v>0.018000000000000002</v>
      </c>
      <c r="I29" s="31">
        <f t="shared" si="2"/>
        <v>3904.9920000000006</v>
      </c>
      <c r="J29" s="49"/>
    </row>
    <row r="30" spans="1:10" ht="15" thickBot="1">
      <c r="A30" s="26" t="s">
        <v>422</v>
      </c>
      <c r="B30" s="76" t="s">
        <v>149</v>
      </c>
      <c r="C30" s="30">
        <v>1125</v>
      </c>
      <c r="D30" s="30">
        <v>4</v>
      </c>
      <c r="E30" s="77">
        <v>25</v>
      </c>
      <c r="F30" s="77" t="s">
        <v>416</v>
      </c>
      <c r="G30" s="47">
        <f t="shared" si="0"/>
        <v>112500</v>
      </c>
      <c r="H30" s="30">
        <f t="shared" si="1"/>
        <v>0.018000000000000002</v>
      </c>
      <c r="I30" s="31">
        <f t="shared" si="2"/>
        <v>2025.0000000000002</v>
      </c>
      <c r="J30" s="49"/>
    </row>
    <row r="31" spans="1:10" ht="15" thickBot="1">
      <c r="A31" s="26" t="s">
        <v>27</v>
      </c>
      <c r="B31" s="76" t="s">
        <v>150</v>
      </c>
      <c r="C31" s="30">
        <v>1883</v>
      </c>
      <c r="D31" s="30">
        <v>4</v>
      </c>
      <c r="E31" s="77">
        <v>25</v>
      </c>
      <c r="F31" s="77" t="s">
        <v>417</v>
      </c>
      <c r="G31" s="47">
        <f t="shared" si="0"/>
        <v>188300</v>
      </c>
      <c r="H31" s="30">
        <f t="shared" si="1"/>
        <v>0.018000000000000002</v>
      </c>
      <c r="I31" s="31">
        <f t="shared" si="2"/>
        <v>3389.4000000000005</v>
      </c>
      <c r="J31" s="49"/>
    </row>
    <row r="32" spans="1:10" ht="15" thickBot="1">
      <c r="A32" s="26" t="s">
        <v>151</v>
      </c>
      <c r="B32" s="76" t="s">
        <v>152</v>
      </c>
      <c r="C32" s="30">
        <v>195</v>
      </c>
      <c r="D32" s="30">
        <v>4</v>
      </c>
      <c r="E32" s="77">
        <v>12</v>
      </c>
      <c r="F32" s="77" t="s">
        <v>416</v>
      </c>
      <c r="G32" s="47">
        <f t="shared" si="0"/>
        <v>9360</v>
      </c>
      <c r="H32" s="30">
        <f t="shared" si="1"/>
        <v>0.018000000000000002</v>
      </c>
      <c r="I32" s="31">
        <f t="shared" si="2"/>
        <v>168.48000000000002</v>
      </c>
      <c r="J32" s="49"/>
    </row>
    <row r="33" spans="1:10" ht="15" thickBot="1">
      <c r="A33" s="26" t="s">
        <v>30</v>
      </c>
      <c r="B33" s="76" t="s">
        <v>153</v>
      </c>
      <c r="C33" s="30">
        <v>604</v>
      </c>
      <c r="D33" s="30">
        <v>4</v>
      </c>
      <c r="E33" s="77">
        <v>52</v>
      </c>
      <c r="F33" s="77" t="s">
        <v>413</v>
      </c>
      <c r="G33" s="47">
        <f t="shared" si="0"/>
        <v>125632</v>
      </c>
      <c r="H33" s="30">
        <f t="shared" si="1"/>
        <v>0.018000000000000002</v>
      </c>
      <c r="I33" s="31">
        <f t="shared" si="2"/>
        <v>2261.376</v>
      </c>
      <c r="J33" s="49"/>
    </row>
    <row r="34" spans="1:10" ht="15" thickBot="1">
      <c r="A34" s="26" t="s">
        <v>30</v>
      </c>
      <c r="B34" s="76" t="s">
        <v>154</v>
      </c>
      <c r="C34" s="30">
        <v>33</v>
      </c>
      <c r="D34" s="30">
        <v>4</v>
      </c>
      <c r="E34" s="77">
        <v>12</v>
      </c>
      <c r="F34" s="77" t="s">
        <v>416</v>
      </c>
      <c r="G34" s="47">
        <f t="shared" si="0"/>
        <v>1584</v>
      </c>
      <c r="H34" s="30">
        <f t="shared" si="1"/>
        <v>0.018000000000000002</v>
      </c>
      <c r="I34" s="31">
        <f t="shared" si="2"/>
        <v>28.512000000000004</v>
      </c>
      <c r="J34" s="49"/>
    </row>
    <row r="35" spans="1:10" ht="15" thickBot="1">
      <c r="A35" s="26" t="s">
        <v>37</v>
      </c>
      <c r="B35" s="76" t="s">
        <v>155</v>
      </c>
      <c r="C35" s="30">
        <v>67</v>
      </c>
      <c r="D35" s="30">
        <v>4</v>
      </c>
      <c r="E35" s="77">
        <v>52</v>
      </c>
      <c r="F35" s="77" t="s">
        <v>413</v>
      </c>
      <c r="G35" s="47">
        <f t="shared" si="0"/>
        <v>13936</v>
      </c>
      <c r="H35" s="30">
        <f t="shared" si="1"/>
        <v>0.018000000000000002</v>
      </c>
      <c r="I35" s="31">
        <f t="shared" si="2"/>
        <v>250.84800000000004</v>
      </c>
      <c r="J35" s="49"/>
    </row>
    <row r="36" spans="1:10" ht="15" thickBot="1">
      <c r="A36" s="26" t="s">
        <v>38</v>
      </c>
      <c r="B36" s="76" t="s">
        <v>156</v>
      </c>
      <c r="C36" s="30">
        <v>46</v>
      </c>
      <c r="D36" s="30">
        <v>4</v>
      </c>
      <c r="E36" s="77">
        <v>52</v>
      </c>
      <c r="F36" s="77" t="s">
        <v>413</v>
      </c>
      <c r="G36" s="47">
        <f t="shared" si="0"/>
        <v>9568</v>
      </c>
      <c r="H36" s="30">
        <f t="shared" si="1"/>
        <v>0.018000000000000002</v>
      </c>
      <c r="I36" s="31">
        <f t="shared" si="2"/>
        <v>172.22400000000002</v>
      </c>
      <c r="J36" s="49"/>
    </row>
    <row r="37" spans="1:10" ht="15" thickBot="1">
      <c r="A37" s="26" t="s">
        <v>423</v>
      </c>
      <c r="B37" s="76" t="s">
        <v>157</v>
      </c>
      <c r="C37" s="30">
        <v>120</v>
      </c>
      <c r="D37" s="30">
        <v>4</v>
      </c>
      <c r="E37" s="77">
        <v>25</v>
      </c>
      <c r="F37" s="77" t="s">
        <v>417</v>
      </c>
      <c r="G37" s="47">
        <f aca="true" t="shared" si="3" ref="G37:G61">E37*D37*C37</f>
        <v>12000</v>
      </c>
      <c r="H37" s="30">
        <f t="shared" si="1"/>
        <v>0.018000000000000002</v>
      </c>
      <c r="I37" s="31">
        <f t="shared" si="2"/>
        <v>216.00000000000003</v>
      </c>
      <c r="J37" s="49"/>
    </row>
    <row r="38" spans="1:10" ht="15" thickBot="1">
      <c r="A38" s="26" t="s">
        <v>424</v>
      </c>
      <c r="B38" s="76" t="s">
        <v>158</v>
      </c>
      <c r="C38" s="30">
        <v>153</v>
      </c>
      <c r="D38" s="30">
        <v>3</v>
      </c>
      <c r="E38" s="77">
        <v>12</v>
      </c>
      <c r="F38" s="77" t="s">
        <v>416</v>
      </c>
      <c r="G38" s="47">
        <f t="shared" si="3"/>
        <v>5508</v>
      </c>
      <c r="H38" s="30">
        <f t="shared" si="1"/>
        <v>0.018000000000000002</v>
      </c>
      <c r="I38" s="31">
        <f t="shared" si="2"/>
        <v>99.144</v>
      </c>
      <c r="J38" s="49"/>
    </row>
    <row r="39" spans="1:10" ht="15" thickBot="1">
      <c r="A39" s="26" t="s">
        <v>39</v>
      </c>
      <c r="B39" s="76" t="s">
        <v>159</v>
      </c>
      <c r="C39" s="30">
        <v>401</v>
      </c>
      <c r="D39" s="30">
        <v>3</v>
      </c>
      <c r="E39" s="77">
        <v>25</v>
      </c>
      <c r="F39" s="77" t="s">
        <v>417</v>
      </c>
      <c r="G39" s="47">
        <f t="shared" si="3"/>
        <v>30075</v>
      </c>
      <c r="H39" s="30">
        <f t="shared" si="1"/>
        <v>0.018000000000000002</v>
      </c>
      <c r="I39" s="31">
        <f t="shared" si="2"/>
        <v>541.35</v>
      </c>
      <c r="J39" s="49"/>
    </row>
    <row r="40" spans="1:10" ht="15" thickBot="1">
      <c r="A40" s="26" t="s">
        <v>39</v>
      </c>
      <c r="B40" s="76" t="s">
        <v>160</v>
      </c>
      <c r="C40" s="37">
        <v>440</v>
      </c>
      <c r="D40" s="37">
        <v>4</v>
      </c>
      <c r="E40" s="77">
        <v>12</v>
      </c>
      <c r="F40" s="77" t="s">
        <v>416</v>
      </c>
      <c r="G40" s="47">
        <f t="shared" si="3"/>
        <v>21120</v>
      </c>
      <c r="H40" s="30">
        <f t="shared" si="1"/>
        <v>0.018000000000000002</v>
      </c>
      <c r="I40" s="31">
        <f t="shared" si="2"/>
        <v>380.16</v>
      </c>
      <c r="J40" s="49"/>
    </row>
    <row r="41" spans="1:10" ht="15" thickBot="1">
      <c r="A41" s="26" t="s">
        <v>39</v>
      </c>
      <c r="B41" s="78" t="s">
        <v>161</v>
      </c>
      <c r="C41" s="79">
        <v>241</v>
      </c>
      <c r="D41" s="79">
        <v>3</v>
      </c>
      <c r="E41" s="77">
        <v>12</v>
      </c>
      <c r="F41" s="77" t="s">
        <v>416</v>
      </c>
      <c r="G41" s="47">
        <f t="shared" si="3"/>
        <v>8676</v>
      </c>
      <c r="H41" s="30">
        <f t="shared" si="1"/>
        <v>0.018000000000000002</v>
      </c>
      <c r="I41" s="31">
        <f t="shared" si="2"/>
        <v>156.168</v>
      </c>
      <c r="J41" s="49"/>
    </row>
    <row r="42" spans="1:10" ht="15" thickBot="1">
      <c r="A42" s="26" t="s">
        <v>162</v>
      </c>
      <c r="B42" s="76" t="s">
        <v>163</v>
      </c>
      <c r="C42" s="30">
        <v>4290</v>
      </c>
      <c r="D42" s="30">
        <v>4</v>
      </c>
      <c r="E42" s="77">
        <v>12</v>
      </c>
      <c r="F42" s="77" t="s">
        <v>416</v>
      </c>
      <c r="G42" s="47">
        <f t="shared" si="3"/>
        <v>205920</v>
      </c>
      <c r="H42" s="30">
        <f t="shared" si="1"/>
        <v>0.018000000000000002</v>
      </c>
      <c r="I42" s="31">
        <f t="shared" si="2"/>
        <v>3706.5600000000004</v>
      </c>
      <c r="J42" s="49"/>
    </row>
    <row r="43" spans="1:10" ht="15" thickBot="1">
      <c r="A43" s="26" t="s">
        <v>164</v>
      </c>
      <c r="B43" s="76" t="s">
        <v>165</v>
      </c>
      <c r="C43" s="30">
        <v>223</v>
      </c>
      <c r="D43" s="30">
        <v>3</v>
      </c>
      <c r="E43" s="77">
        <v>12</v>
      </c>
      <c r="F43" s="77" t="s">
        <v>416</v>
      </c>
      <c r="G43" s="47">
        <f t="shared" si="3"/>
        <v>8028</v>
      </c>
      <c r="H43" s="30">
        <f t="shared" si="1"/>
        <v>0.018000000000000002</v>
      </c>
      <c r="I43" s="31">
        <f t="shared" si="2"/>
        <v>144.50400000000002</v>
      </c>
      <c r="J43" s="49"/>
    </row>
    <row r="44" spans="1:10" ht="15" thickBot="1">
      <c r="A44" s="26" t="s">
        <v>164</v>
      </c>
      <c r="B44" s="76" t="s">
        <v>166</v>
      </c>
      <c r="C44" s="30">
        <v>225</v>
      </c>
      <c r="D44" s="30">
        <v>4</v>
      </c>
      <c r="E44" s="77">
        <v>12</v>
      </c>
      <c r="F44" s="77" t="s">
        <v>416</v>
      </c>
      <c r="G44" s="47">
        <f t="shared" si="3"/>
        <v>10800</v>
      </c>
      <c r="H44" s="30">
        <f t="shared" si="1"/>
        <v>0.018000000000000002</v>
      </c>
      <c r="I44" s="31">
        <f t="shared" si="2"/>
        <v>194.40000000000003</v>
      </c>
      <c r="J44" s="49"/>
    </row>
    <row r="45" spans="1:10" ht="15" thickBot="1">
      <c r="A45" s="26" t="s">
        <v>167</v>
      </c>
      <c r="B45" s="76" t="s">
        <v>168</v>
      </c>
      <c r="C45" s="30">
        <v>75</v>
      </c>
      <c r="D45" s="30">
        <v>4</v>
      </c>
      <c r="E45" s="77">
        <v>12</v>
      </c>
      <c r="F45" s="77" t="s">
        <v>413</v>
      </c>
      <c r="G45" s="47">
        <f t="shared" si="3"/>
        <v>3600</v>
      </c>
      <c r="H45" s="30">
        <f t="shared" si="1"/>
        <v>0.018000000000000002</v>
      </c>
      <c r="I45" s="31">
        <f t="shared" si="2"/>
        <v>64.80000000000001</v>
      </c>
      <c r="J45" s="49"/>
    </row>
    <row r="46" spans="1:10" ht="15" thickBot="1">
      <c r="A46" s="26" t="s">
        <v>167</v>
      </c>
      <c r="B46" s="76" t="s">
        <v>169</v>
      </c>
      <c r="C46" s="30">
        <v>170</v>
      </c>
      <c r="D46" s="30">
        <v>4</v>
      </c>
      <c r="E46" s="77">
        <v>12</v>
      </c>
      <c r="F46" s="77" t="s">
        <v>416</v>
      </c>
      <c r="G46" s="47">
        <f t="shared" si="3"/>
        <v>8160</v>
      </c>
      <c r="H46" s="30">
        <f t="shared" si="1"/>
        <v>0.018000000000000002</v>
      </c>
      <c r="I46" s="31">
        <f t="shared" si="2"/>
        <v>146.88000000000002</v>
      </c>
      <c r="J46" s="49"/>
    </row>
    <row r="47" spans="1:10" ht="15" thickBot="1">
      <c r="A47" s="26" t="s">
        <v>45</v>
      </c>
      <c r="B47" s="76" t="s">
        <v>170</v>
      </c>
      <c r="C47" s="30">
        <v>216</v>
      </c>
      <c r="D47" s="30">
        <v>3</v>
      </c>
      <c r="E47" s="77">
        <v>50</v>
      </c>
      <c r="F47" s="77" t="s">
        <v>413</v>
      </c>
      <c r="G47" s="47">
        <f t="shared" si="3"/>
        <v>32400</v>
      </c>
      <c r="H47" s="30">
        <f t="shared" si="1"/>
        <v>0.018000000000000002</v>
      </c>
      <c r="I47" s="31">
        <f t="shared" si="2"/>
        <v>583.2</v>
      </c>
      <c r="J47" s="49"/>
    </row>
    <row r="48" spans="1:10" ht="15" thickBot="1">
      <c r="A48" s="26" t="s">
        <v>171</v>
      </c>
      <c r="B48" s="76" t="s">
        <v>172</v>
      </c>
      <c r="C48" s="30">
        <v>123</v>
      </c>
      <c r="D48" s="30">
        <v>3</v>
      </c>
      <c r="E48" s="77">
        <v>12</v>
      </c>
      <c r="F48" s="77" t="s">
        <v>416</v>
      </c>
      <c r="G48" s="47">
        <f t="shared" si="3"/>
        <v>4428</v>
      </c>
      <c r="H48" s="30">
        <f t="shared" si="1"/>
        <v>0.018000000000000002</v>
      </c>
      <c r="I48" s="31">
        <f t="shared" si="2"/>
        <v>79.70400000000001</v>
      </c>
      <c r="J48" s="49"/>
    </row>
    <row r="49" spans="1:10" ht="15" thickBot="1">
      <c r="A49" s="26" t="s">
        <v>49</v>
      </c>
      <c r="B49" s="76" t="s">
        <v>173</v>
      </c>
      <c r="C49" s="30">
        <v>172</v>
      </c>
      <c r="D49" s="30">
        <v>4</v>
      </c>
      <c r="E49" s="77">
        <v>12</v>
      </c>
      <c r="F49" s="77" t="s">
        <v>416</v>
      </c>
      <c r="G49" s="47">
        <f t="shared" si="3"/>
        <v>8256</v>
      </c>
      <c r="H49" s="30">
        <f t="shared" si="1"/>
        <v>0.018000000000000002</v>
      </c>
      <c r="I49" s="31">
        <f t="shared" si="2"/>
        <v>148.608</v>
      </c>
      <c r="J49" s="49"/>
    </row>
    <row r="50" spans="1:10" ht="15" thickBot="1">
      <c r="A50" s="26" t="s">
        <v>174</v>
      </c>
      <c r="B50" s="76" t="s">
        <v>175</v>
      </c>
      <c r="C50" s="30">
        <v>143</v>
      </c>
      <c r="D50" s="30">
        <v>4</v>
      </c>
      <c r="E50" s="77">
        <v>12</v>
      </c>
      <c r="F50" s="77" t="s">
        <v>416</v>
      </c>
      <c r="G50" s="47">
        <f t="shared" si="3"/>
        <v>6864</v>
      </c>
      <c r="H50" s="30">
        <f t="shared" si="1"/>
        <v>0.018000000000000002</v>
      </c>
      <c r="I50" s="31">
        <f t="shared" si="2"/>
        <v>123.55200000000002</v>
      </c>
      <c r="J50" s="49"/>
    </row>
    <row r="51" spans="1:10" ht="15" thickBot="1">
      <c r="A51" s="26" t="s">
        <v>176</v>
      </c>
      <c r="B51" s="76" t="s">
        <v>177</v>
      </c>
      <c r="C51" s="30">
        <v>242</v>
      </c>
      <c r="D51" s="30">
        <v>3</v>
      </c>
      <c r="E51" s="77">
        <v>12</v>
      </c>
      <c r="F51" s="77" t="s">
        <v>416</v>
      </c>
      <c r="G51" s="47">
        <f t="shared" si="3"/>
        <v>8712</v>
      </c>
      <c r="H51" s="30">
        <f t="shared" si="1"/>
        <v>0.018000000000000002</v>
      </c>
      <c r="I51" s="31">
        <f t="shared" si="2"/>
        <v>156.81600000000003</v>
      </c>
      <c r="J51" s="49"/>
    </row>
    <row r="52" spans="1:10" ht="15" thickBot="1">
      <c r="A52" s="26" t="s">
        <v>50</v>
      </c>
      <c r="B52" s="76" t="s">
        <v>178</v>
      </c>
      <c r="C52" s="30">
        <v>965</v>
      </c>
      <c r="D52" s="30">
        <v>4</v>
      </c>
      <c r="E52" s="77">
        <v>25</v>
      </c>
      <c r="F52" s="77" t="s">
        <v>417</v>
      </c>
      <c r="G52" s="47">
        <f t="shared" si="3"/>
        <v>96500</v>
      </c>
      <c r="H52" s="30">
        <f t="shared" si="1"/>
        <v>0.018000000000000002</v>
      </c>
      <c r="I52" s="31">
        <f t="shared" si="2"/>
        <v>1737.0000000000002</v>
      </c>
      <c r="J52" s="49"/>
    </row>
    <row r="53" spans="1:10" ht="15" thickBot="1">
      <c r="A53" s="26" t="s">
        <v>50</v>
      </c>
      <c r="B53" s="76" t="s">
        <v>179</v>
      </c>
      <c r="C53" s="30">
        <v>324</v>
      </c>
      <c r="D53" s="30">
        <v>4</v>
      </c>
      <c r="E53" s="77">
        <v>12</v>
      </c>
      <c r="F53" s="77" t="s">
        <v>416</v>
      </c>
      <c r="G53" s="47">
        <f t="shared" si="3"/>
        <v>15552</v>
      </c>
      <c r="H53" s="30">
        <f t="shared" si="1"/>
        <v>0.018000000000000002</v>
      </c>
      <c r="I53" s="31">
        <f t="shared" si="2"/>
        <v>279.93600000000004</v>
      </c>
      <c r="J53" s="49"/>
    </row>
    <row r="54" spans="1:10" ht="15" thickBot="1">
      <c r="A54" s="26" t="s">
        <v>180</v>
      </c>
      <c r="B54" s="76" t="s">
        <v>181</v>
      </c>
      <c r="C54" s="30">
        <v>412</v>
      </c>
      <c r="D54" s="30">
        <v>4</v>
      </c>
      <c r="E54" s="77">
        <v>12</v>
      </c>
      <c r="F54" s="77" t="s">
        <v>416</v>
      </c>
      <c r="G54" s="47">
        <f t="shared" si="3"/>
        <v>19776</v>
      </c>
      <c r="H54" s="30">
        <f t="shared" si="1"/>
        <v>0.018000000000000002</v>
      </c>
      <c r="I54" s="31">
        <f t="shared" si="2"/>
        <v>355.968</v>
      </c>
      <c r="J54" s="49"/>
    </row>
    <row r="55" spans="1:10" ht="15" thickBot="1">
      <c r="A55" s="26" t="s">
        <v>182</v>
      </c>
      <c r="B55" s="76" t="s">
        <v>183</v>
      </c>
      <c r="C55" s="30">
        <v>330</v>
      </c>
      <c r="D55" s="30">
        <v>4</v>
      </c>
      <c r="E55" s="77">
        <v>12</v>
      </c>
      <c r="F55" s="77" t="s">
        <v>416</v>
      </c>
      <c r="G55" s="47">
        <f t="shared" si="3"/>
        <v>15840</v>
      </c>
      <c r="H55" s="30">
        <f t="shared" si="1"/>
        <v>0.018000000000000002</v>
      </c>
      <c r="I55" s="31">
        <f t="shared" si="2"/>
        <v>285.12000000000006</v>
      </c>
      <c r="J55" s="49"/>
    </row>
    <row r="56" spans="1:10" ht="15" thickBot="1">
      <c r="A56" s="26" t="s">
        <v>57</v>
      </c>
      <c r="B56" s="76" t="s">
        <v>184</v>
      </c>
      <c r="C56" s="30">
        <v>219</v>
      </c>
      <c r="D56" s="30">
        <v>4</v>
      </c>
      <c r="E56" s="77">
        <v>12</v>
      </c>
      <c r="F56" s="77" t="s">
        <v>416</v>
      </c>
      <c r="G56" s="47">
        <f t="shared" si="3"/>
        <v>10512</v>
      </c>
      <c r="H56" s="30">
        <f t="shared" si="1"/>
        <v>0.018000000000000002</v>
      </c>
      <c r="I56" s="31">
        <f t="shared" si="2"/>
        <v>189.216</v>
      </c>
      <c r="J56" s="49"/>
    </row>
    <row r="57" spans="1:10" ht="15" thickBot="1">
      <c r="A57" s="26" t="s">
        <v>58</v>
      </c>
      <c r="B57" s="76" t="s">
        <v>185</v>
      </c>
      <c r="C57" s="30">
        <v>248</v>
      </c>
      <c r="D57" s="30">
        <v>4</v>
      </c>
      <c r="E57" s="77">
        <v>12</v>
      </c>
      <c r="F57" s="77" t="s">
        <v>416</v>
      </c>
      <c r="G57" s="47">
        <f t="shared" si="3"/>
        <v>11904</v>
      </c>
      <c r="H57" s="30">
        <f t="shared" si="1"/>
        <v>0.018000000000000002</v>
      </c>
      <c r="I57" s="31">
        <f t="shared" si="2"/>
        <v>214.27200000000002</v>
      </c>
      <c r="J57" s="49"/>
    </row>
    <row r="58" spans="1:10" ht="15" thickBot="1">
      <c r="A58" s="26" t="s">
        <v>186</v>
      </c>
      <c r="B58" s="76" t="s">
        <v>187</v>
      </c>
      <c r="C58" s="30">
        <v>208</v>
      </c>
      <c r="D58" s="30">
        <v>4</v>
      </c>
      <c r="E58" s="77">
        <v>12</v>
      </c>
      <c r="F58" s="77" t="s">
        <v>416</v>
      </c>
      <c r="G58" s="47">
        <f t="shared" si="3"/>
        <v>9984</v>
      </c>
      <c r="H58" s="30">
        <f t="shared" si="1"/>
        <v>0.018000000000000002</v>
      </c>
      <c r="I58" s="31">
        <f t="shared" si="2"/>
        <v>179.71200000000002</v>
      </c>
      <c r="J58" s="49"/>
    </row>
    <row r="59" spans="1:10" ht="15" thickBot="1">
      <c r="A59" s="26" t="s">
        <v>59</v>
      </c>
      <c r="B59" s="76" t="s">
        <v>188</v>
      </c>
      <c r="C59" s="30">
        <v>4746</v>
      </c>
      <c r="D59" s="30">
        <v>4</v>
      </c>
      <c r="E59" s="77">
        <v>25</v>
      </c>
      <c r="F59" s="77" t="s">
        <v>417</v>
      </c>
      <c r="G59" s="47">
        <f t="shared" si="3"/>
        <v>474600</v>
      </c>
      <c r="H59" s="30">
        <f t="shared" si="1"/>
        <v>0.018000000000000002</v>
      </c>
      <c r="I59" s="31">
        <f t="shared" si="2"/>
        <v>8542.800000000001</v>
      </c>
      <c r="J59" s="49"/>
    </row>
    <row r="60" spans="1:10" ht="15" thickBot="1">
      <c r="A60" s="26" t="s">
        <v>425</v>
      </c>
      <c r="B60" s="76" t="s">
        <v>189</v>
      </c>
      <c r="C60" s="30">
        <v>1185</v>
      </c>
      <c r="D60" s="30">
        <v>4</v>
      </c>
      <c r="E60" s="77">
        <v>12</v>
      </c>
      <c r="F60" s="77" t="s">
        <v>416</v>
      </c>
      <c r="G60" s="47">
        <f t="shared" si="3"/>
        <v>56880</v>
      </c>
      <c r="H60" s="30">
        <f t="shared" si="1"/>
        <v>0.018000000000000002</v>
      </c>
      <c r="I60" s="31">
        <f t="shared" si="2"/>
        <v>1023.8400000000001</v>
      </c>
      <c r="J60" s="49"/>
    </row>
    <row r="61" spans="1:10" ht="15" thickBot="1">
      <c r="A61" s="26" t="s">
        <v>66</v>
      </c>
      <c r="B61" s="76" t="s">
        <v>190</v>
      </c>
      <c r="C61" s="30">
        <v>242</v>
      </c>
      <c r="D61" s="30">
        <v>4</v>
      </c>
      <c r="E61" s="77">
        <v>12</v>
      </c>
      <c r="F61" s="77" t="s">
        <v>416</v>
      </c>
      <c r="G61" s="47">
        <f t="shared" si="3"/>
        <v>11616</v>
      </c>
      <c r="H61" s="30">
        <f t="shared" si="1"/>
        <v>0.018000000000000002</v>
      </c>
      <c r="I61" s="31">
        <f t="shared" si="2"/>
        <v>209.08800000000002</v>
      </c>
      <c r="J61" s="49"/>
    </row>
    <row r="62" spans="1:10" ht="15" customHeight="1" thickBot="1">
      <c r="A62" s="206"/>
      <c r="B62" s="207"/>
      <c r="C62" s="207"/>
      <c r="D62" s="207"/>
      <c r="E62" s="207"/>
      <c r="F62" s="207"/>
      <c r="G62" s="207"/>
      <c r="H62" s="207"/>
      <c r="I62" s="208"/>
      <c r="J62" s="49"/>
    </row>
    <row r="63" spans="1:10" ht="15.75" thickBot="1">
      <c r="A63" s="28" t="s">
        <v>69</v>
      </c>
      <c r="B63" s="76"/>
      <c r="C63" s="73"/>
      <c r="D63" s="73"/>
      <c r="E63" s="80"/>
      <c r="F63" s="80"/>
      <c r="G63" s="73"/>
      <c r="H63" s="30"/>
      <c r="I63" s="31"/>
      <c r="J63" s="49"/>
    </row>
    <row r="64" spans="1:10" ht="15" thickBot="1">
      <c r="A64" s="26" t="s">
        <v>194</v>
      </c>
      <c r="B64" s="76" t="s">
        <v>195</v>
      </c>
      <c r="C64" s="30">
        <v>593</v>
      </c>
      <c r="D64" s="30">
        <v>4</v>
      </c>
      <c r="E64" s="77">
        <v>12</v>
      </c>
      <c r="F64" s="77" t="s">
        <v>416</v>
      </c>
      <c r="G64" s="47">
        <f aca="true" t="shared" si="4" ref="G64:G80">E64*D64*C64</f>
        <v>28464</v>
      </c>
      <c r="H64" s="30">
        <f t="shared" si="1"/>
        <v>0.018000000000000002</v>
      </c>
      <c r="I64" s="31">
        <f t="shared" si="2"/>
        <v>512.3520000000001</v>
      </c>
      <c r="J64" s="49"/>
    </row>
    <row r="65" spans="1:10" ht="15" thickBot="1">
      <c r="A65" s="26" t="s">
        <v>426</v>
      </c>
      <c r="B65" s="76" t="s">
        <v>406</v>
      </c>
      <c r="C65" s="30">
        <v>104</v>
      </c>
      <c r="D65" s="30">
        <v>4</v>
      </c>
      <c r="E65" s="77">
        <v>0</v>
      </c>
      <c r="F65" s="77" t="s">
        <v>417</v>
      </c>
      <c r="G65" s="47">
        <f t="shared" si="4"/>
        <v>0</v>
      </c>
      <c r="H65" s="30">
        <f t="shared" si="1"/>
        <v>0.018000000000000002</v>
      </c>
      <c r="I65" s="31">
        <f>G65*H65</f>
        <v>0</v>
      </c>
      <c r="J65" s="49"/>
    </row>
    <row r="66" spans="1:10" ht="15" thickBot="1">
      <c r="A66" s="26" t="s">
        <v>427</v>
      </c>
      <c r="B66" s="76" t="s">
        <v>408</v>
      </c>
      <c r="C66" s="30">
        <v>150</v>
      </c>
      <c r="D66" s="30">
        <v>4</v>
      </c>
      <c r="E66" s="77">
        <v>0</v>
      </c>
      <c r="F66" s="77" t="s">
        <v>416</v>
      </c>
      <c r="G66" s="47">
        <f t="shared" si="4"/>
        <v>0</v>
      </c>
      <c r="H66" s="30">
        <f t="shared" si="1"/>
        <v>0.018000000000000002</v>
      </c>
      <c r="I66" s="31">
        <f>G66*H66</f>
        <v>0</v>
      </c>
      <c r="J66" s="49"/>
    </row>
    <row r="67" spans="1:10" ht="15" thickBot="1">
      <c r="A67" s="26" t="s">
        <v>428</v>
      </c>
      <c r="B67" s="76" t="s">
        <v>197</v>
      </c>
      <c r="C67" s="30">
        <v>585</v>
      </c>
      <c r="D67" s="30">
        <v>4</v>
      </c>
      <c r="E67" s="77">
        <v>12</v>
      </c>
      <c r="F67" s="77" t="s">
        <v>416</v>
      </c>
      <c r="G67" s="47">
        <f t="shared" si="4"/>
        <v>28080</v>
      </c>
      <c r="H67" s="30">
        <f t="shared" si="1"/>
        <v>0.018000000000000002</v>
      </c>
      <c r="I67" s="31">
        <f t="shared" si="2"/>
        <v>505.44000000000005</v>
      </c>
      <c r="J67" s="49"/>
    </row>
    <row r="68" spans="1:10" ht="15" thickBot="1">
      <c r="A68" s="26" t="s">
        <v>429</v>
      </c>
      <c r="B68" s="76" t="s">
        <v>407</v>
      </c>
      <c r="C68" s="30">
        <v>397</v>
      </c>
      <c r="D68" s="30">
        <v>4</v>
      </c>
      <c r="E68" s="77">
        <v>0</v>
      </c>
      <c r="F68" s="77" t="s">
        <v>416</v>
      </c>
      <c r="G68" s="47">
        <f t="shared" si="4"/>
        <v>0</v>
      </c>
      <c r="H68" s="30">
        <f t="shared" si="1"/>
        <v>0.018000000000000002</v>
      </c>
      <c r="I68" s="31">
        <f>G68*H68</f>
        <v>0</v>
      </c>
      <c r="J68" s="49"/>
    </row>
    <row r="69" spans="1:10" ht="15" thickBot="1">
      <c r="A69" s="26" t="s">
        <v>199</v>
      </c>
      <c r="B69" s="76" t="s">
        <v>200</v>
      </c>
      <c r="C69" s="30">
        <v>601</v>
      </c>
      <c r="D69" s="30">
        <v>4</v>
      </c>
      <c r="E69" s="77">
        <v>12</v>
      </c>
      <c r="F69" s="77" t="s">
        <v>416</v>
      </c>
      <c r="G69" s="47">
        <f t="shared" si="4"/>
        <v>28848</v>
      </c>
      <c r="H69" s="30">
        <f t="shared" si="1"/>
        <v>0.018000000000000002</v>
      </c>
      <c r="I69" s="31">
        <f t="shared" si="2"/>
        <v>519.264</v>
      </c>
      <c r="J69" s="49"/>
    </row>
    <row r="70" spans="1:10" ht="15" thickBot="1">
      <c r="A70" s="26" t="s">
        <v>201</v>
      </c>
      <c r="B70" s="76" t="s">
        <v>202</v>
      </c>
      <c r="C70" s="30">
        <v>445</v>
      </c>
      <c r="D70" s="30">
        <v>4</v>
      </c>
      <c r="E70" s="77">
        <v>12</v>
      </c>
      <c r="F70" s="77" t="s">
        <v>416</v>
      </c>
      <c r="G70" s="47">
        <f t="shared" si="4"/>
        <v>21360</v>
      </c>
      <c r="H70" s="30">
        <f t="shared" si="1"/>
        <v>0.018000000000000002</v>
      </c>
      <c r="I70" s="31">
        <f t="shared" si="2"/>
        <v>384.48</v>
      </c>
      <c r="J70" s="49"/>
    </row>
    <row r="71" spans="1:10" ht="15" thickBot="1">
      <c r="A71" s="81" t="s">
        <v>203</v>
      </c>
      <c r="B71" s="78" t="s">
        <v>204</v>
      </c>
      <c r="C71" s="79">
        <v>1072</v>
      </c>
      <c r="D71" s="79">
        <v>4</v>
      </c>
      <c r="E71" s="77">
        <v>12</v>
      </c>
      <c r="F71" s="77" t="s">
        <v>416</v>
      </c>
      <c r="G71" s="47">
        <f t="shared" si="4"/>
        <v>51456</v>
      </c>
      <c r="H71" s="30">
        <f t="shared" si="1"/>
        <v>0.018000000000000002</v>
      </c>
      <c r="I71" s="31">
        <f t="shared" si="2"/>
        <v>926.2080000000001</v>
      </c>
      <c r="J71" s="49"/>
    </row>
    <row r="72" spans="1:10" ht="15" thickBot="1">
      <c r="A72" s="81" t="s">
        <v>203</v>
      </c>
      <c r="B72" s="78" t="s">
        <v>205</v>
      </c>
      <c r="C72" s="79">
        <v>572</v>
      </c>
      <c r="D72" s="79">
        <v>4</v>
      </c>
      <c r="E72" s="77">
        <v>12</v>
      </c>
      <c r="F72" s="77" t="s">
        <v>416</v>
      </c>
      <c r="G72" s="47">
        <f t="shared" si="4"/>
        <v>27456</v>
      </c>
      <c r="H72" s="30">
        <f aca="true" t="shared" si="5" ref="H72:H106">0.9*0.02</f>
        <v>0.018000000000000002</v>
      </c>
      <c r="I72" s="31">
        <f aca="true" t="shared" si="6" ref="I72:I106">G72*H72</f>
        <v>494.2080000000001</v>
      </c>
      <c r="J72" s="49"/>
    </row>
    <row r="73" spans="1:10" ht="15" thickBot="1">
      <c r="A73" s="26" t="s">
        <v>206</v>
      </c>
      <c r="B73" s="76" t="s">
        <v>207</v>
      </c>
      <c r="C73" s="30">
        <v>65</v>
      </c>
      <c r="D73" s="30">
        <v>3</v>
      </c>
      <c r="E73" s="77">
        <v>12</v>
      </c>
      <c r="F73" s="77" t="s">
        <v>416</v>
      </c>
      <c r="G73" s="47">
        <f t="shared" si="4"/>
        <v>2340</v>
      </c>
      <c r="H73" s="30">
        <f t="shared" si="5"/>
        <v>0.018000000000000002</v>
      </c>
      <c r="I73" s="31">
        <f t="shared" si="6"/>
        <v>42.120000000000005</v>
      </c>
      <c r="J73" s="49"/>
    </row>
    <row r="74" spans="1:10" ht="15" thickBot="1">
      <c r="A74" s="26" t="s">
        <v>72</v>
      </c>
      <c r="B74" s="76" t="s">
        <v>208</v>
      </c>
      <c r="C74" s="30">
        <v>553</v>
      </c>
      <c r="D74" s="30">
        <v>4</v>
      </c>
      <c r="E74" s="77">
        <v>12</v>
      </c>
      <c r="F74" s="77" t="s">
        <v>416</v>
      </c>
      <c r="G74" s="47">
        <f t="shared" si="4"/>
        <v>26544</v>
      </c>
      <c r="H74" s="30">
        <f t="shared" si="5"/>
        <v>0.018000000000000002</v>
      </c>
      <c r="I74" s="31">
        <f t="shared" si="6"/>
        <v>477.79200000000003</v>
      </c>
      <c r="J74" s="49"/>
    </row>
    <row r="75" spans="1:10" ht="15" thickBot="1">
      <c r="A75" s="26" t="s">
        <v>196</v>
      </c>
      <c r="B75" s="76" t="s">
        <v>209</v>
      </c>
      <c r="C75" s="30">
        <v>43</v>
      </c>
      <c r="D75" s="30">
        <v>4</v>
      </c>
      <c r="E75" s="77">
        <v>12</v>
      </c>
      <c r="F75" s="77" t="s">
        <v>416</v>
      </c>
      <c r="G75" s="47">
        <f t="shared" si="4"/>
        <v>2064</v>
      </c>
      <c r="H75" s="30">
        <f t="shared" si="5"/>
        <v>0.018000000000000002</v>
      </c>
      <c r="I75" s="31">
        <f t="shared" si="6"/>
        <v>37.152</v>
      </c>
      <c r="J75" s="49"/>
    </row>
    <row r="76" spans="1:10" ht="15" thickBot="1">
      <c r="A76" s="26" t="s">
        <v>72</v>
      </c>
      <c r="B76" s="76" t="s">
        <v>210</v>
      </c>
      <c r="C76" s="30">
        <v>1585</v>
      </c>
      <c r="D76" s="30">
        <v>4</v>
      </c>
      <c r="E76" s="77">
        <v>12</v>
      </c>
      <c r="F76" s="77" t="s">
        <v>416</v>
      </c>
      <c r="G76" s="47">
        <f t="shared" si="4"/>
        <v>76080</v>
      </c>
      <c r="H76" s="30">
        <f t="shared" si="5"/>
        <v>0.018000000000000002</v>
      </c>
      <c r="I76" s="31">
        <f t="shared" si="6"/>
        <v>1369.44</v>
      </c>
      <c r="J76" s="49"/>
    </row>
    <row r="77" spans="1:10" ht="15" thickBot="1">
      <c r="A77" s="26" t="s">
        <v>71</v>
      </c>
      <c r="B77" s="76" t="s">
        <v>211</v>
      </c>
      <c r="C77" s="30">
        <v>532</v>
      </c>
      <c r="D77" s="30">
        <v>4</v>
      </c>
      <c r="E77" s="77">
        <v>12</v>
      </c>
      <c r="F77" s="77" t="s">
        <v>416</v>
      </c>
      <c r="G77" s="47">
        <f t="shared" si="4"/>
        <v>25536</v>
      </c>
      <c r="H77" s="30">
        <f t="shared" si="5"/>
        <v>0.018000000000000002</v>
      </c>
      <c r="I77" s="31">
        <f t="shared" si="6"/>
        <v>459.6480000000001</v>
      </c>
      <c r="J77" s="49"/>
    </row>
    <row r="78" spans="1:10" ht="15" thickBot="1">
      <c r="A78" s="26" t="s">
        <v>72</v>
      </c>
      <c r="B78" s="76" t="s">
        <v>212</v>
      </c>
      <c r="C78" s="30">
        <v>1000</v>
      </c>
      <c r="D78" s="30">
        <v>4</v>
      </c>
      <c r="E78" s="77">
        <v>12</v>
      </c>
      <c r="F78" s="77" t="s">
        <v>416</v>
      </c>
      <c r="G78" s="47">
        <f t="shared" si="4"/>
        <v>48000</v>
      </c>
      <c r="H78" s="30">
        <f t="shared" si="5"/>
        <v>0.018000000000000002</v>
      </c>
      <c r="I78" s="31">
        <f t="shared" si="6"/>
        <v>864.0000000000001</v>
      </c>
      <c r="J78" s="49"/>
    </row>
    <row r="79" spans="1:10" ht="15" thickBot="1">
      <c r="A79" s="26" t="s">
        <v>213</v>
      </c>
      <c r="B79" s="76" t="s">
        <v>214</v>
      </c>
      <c r="C79" s="30">
        <v>325</v>
      </c>
      <c r="D79" s="30">
        <v>4</v>
      </c>
      <c r="E79" s="77">
        <v>12</v>
      </c>
      <c r="F79" s="77" t="s">
        <v>416</v>
      </c>
      <c r="G79" s="47">
        <f t="shared" si="4"/>
        <v>15600</v>
      </c>
      <c r="H79" s="30">
        <f t="shared" si="5"/>
        <v>0.018000000000000002</v>
      </c>
      <c r="I79" s="31">
        <f t="shared" si="6"/>
        <v>280.8</v>
      </c>
      <c r="J79" s="49"/>
    </row>
    <row r="80" spans="1:10" ht="15" thickBot="1">
      <c r="A80" s="26" t="s">
        <v>213</v>
      </c>
      <c r="B80" s="76" t="s">
        <v>215</v>
      </c>
      <c r="C80" s="30">
        <v>129</v>
      </c>
      <c r="D80" s="30">
        <v>4</v>
      </c>
      <c r="E80" s="77">
        <v>12</v>
      </c>
      <c r="F80" s="77" t="s">
        <v>416</v>
      </c>
      <c r="G80" s="47">
        <f t="shared" si="4"/>
        <v>6192</v>
      </c>
      <c r="H80" s="30">
        <f t="shared" si="5"/>
        <v>0.018000000000000002</v>
      </c>
      <c r="I80" s="31">
        <f t="shared" si="6"/>
        <v>111.45600000000002</v>
      </c>
      <c r="J80" s="49"/>
    </row>
    <row r="81" spans="1:10" ht="15" customHeight="1" thickBot="1">
      <c r="A81" s="206"/>
      <c r="B81" s="207"/>
      <c r="C81" s="207"/>
      <c r="D81" s="207"/>
      <c r="E81" s="207"/>
      <c r="F81" s="207"/>
      <c r="G81" s="207"/>
      <c r="H81" s="207"/>
      <c r="I81" s="208"/>
      <c r="J81" s="49"/>
    </row>
    <row r="82" spans="1:10" ht="15.75" thickBot="1">
      <c r="A82" s="28" t="s">
        <v>75</v>
      </c>
      <c r="B82" s="76"/>
      <c r="C82" s="73"/>
      <c r="D82" s="73"/>
      <c r="E82" s="80"/>
      <c r="F82" s="80"/>
      <c r="G82" s="73"/>
      <c r="H82" s="30"/>
      <c r="I82" s="31"/>
      <c r="J82" s="49"/>
    </row>
    <row r="83" spans="1:10" ht="15" thickBot="1">
      <c r="A83" s="26" t="s">
        <v>216</v>
      </c>
      <c r="B83" s="76" t="s">
        <v>217</v>
      </c>
      <c r="C83" s="30">
        <v>259</v>
      </c>
      <c r="D83" s="30">
        <v>4</v>
      </c>
      <c r="E83" s="77">
        <v>12</v>
      </c>
      <c r="F83" s="77" t="s">
        <v>416</v>
      </c>
      <c r="G83" s="47">
        <f aca="true" t="shared" si="7" ref="G83:G99">E83*D83*C83</f>
        <v>12432</v>
      </c>
      <c r="H83" s="30">
        <f t="shared" si="5"/>
        <v>0.018000000000000002</v>
      </c>
      <c r="I83" s="31">
        <f t="shared" si="6"/>
        <v>223.77600000000004</v>
      </c>
      <c r="J83" s="49"/>
    </row>
    <row r="84" spans="1:10" ht="15" thickBot="1">
      <c r="A84" s="26" t="s">
        <v>218</v>
      </c>
      <c r="B84" s="76" t="s">
        <v>219</v>
      </c>
      <c r="C84" s="30">
        <v>134</v>
      </c>
      <c r="D84" s="30">
        <v>4</v>
      </c>
      <c r="E84" s="77">
        <v>12</v>
      </c>
      <c r="F84" s="77" t="s">
        <v>416</v>
      </c>
      <c r="G84" s="47">
        <f t="shared" si="7"/>
        <v>6432</v>
      </c>
      <c r="H84" s="30">
        <f t="shared" si="5"/>
        <v>0.018000000000000002</v>
      </c>
      <c r="I84" s="31">
        <f t="shared" si="6"/>
        <v>115.77600000000001</v>
      </c>
      <c r="J84" s="49"/>
    </row>
    <row r="85" spans="1:10" ht="15" thickBot="1">
      <c r="A85" s="26" t="s">
        <v>84</v>
      </c>
      <c r="B85" s="76" t="s">
        <v>220</v>
      </c>
      <c r="C85" s="30">
        <v>54</v>
      </c>
      <c r="D85" s="30">
        <v>4</v>
      </c>
      <c r="E85" s="77">
        <v>12</v>
      </c>
      <c r="F85" s="77" t="s">
        <v>416</v>
      </c>
      <c r="G85" s="47">
        <f t="shared" si="7"/>
        <v>2592</v>
      </c>
      <c r="H85" s="30">
        <f t="shared" si="5"/>
        <v>0.018000000000000002</v>
      </c>
      <c r="I85" s="31">
        <f t="shared" si="6"/>
        <v>46.656000000000006</v>
      </c>
      <c r="J85" s="49"/>
    </row>
    <row r="86" spans="1:10" ht="15" thickBot="1">
      <c r="A86" s="26" t="s">
        <v>218</v>
      </c>
      <c r="B86" s="76" t="s">
        <v>221</v>
      </c>
      <c r="C86" s="30">
        <v>552</v>
      </c>
      <c r="D86" s="30">
        <v>4</v>
      </c>
      <c r="E86" s="77">
        <v>12</v>
      </c>
      <c r="F86" s="77" t="s">
        <v>416</v>
      </c>
      <c r="G86" s="47">
        <f t="shared" si="7"/>
        <v>26496</v>
      </c>
      <c r="H86" s="30">
        <f t="shared" si="5"/>
        <v>0.018000000000000002</v>
      </c>
      <c r="I86" s="31">
        <f t="shared" si="6"/>
        <v>476.92800000000005</v>
      </c>
      <c r="J86" s="49"/>
    </row>
    <row r="87" spans="1:10" ht="15" thickBot="1">
      <c r="A87" s="26" t="s">
        <v>76</v>
      </c>
      <c r="B87" s="76" t="s">
        <v>222</v>
      </c>
      <c r="C87" s="30">
        <v>193</v>
      </c>
      <c r="D87" s="30">
        <v>4</v>
      </c>
      <c r="E87" s="77">
        <v>12</v>
      </c>
      <c r="F87" s="77" t="s">
        <v>416</v>
      </c>
      <c r="G87" s="47">
        <f t="shared" si="7"/>
        <v>9264</v>
      </c>
      <c r="H87" s="30">
        <f t="shared" si="5"/>
        <v>0.018000000000000002</v>
      </c>
      <c r="I87" s="31">
        <f t="shared" si="6"/>
        <v>166.752</v>
      </c>
      <c r="J87" s="49"/>
    </row>
    <row r="88" spans="1:10" ht="15" thickBot="1">
      <c r="A88" s="26" t="s">
        <v>223</v>
      </c>
      <c r="B88" s="76" t="s">
        <v>224</v>
      </c>
      <c r="C88" s="30">
        <v>358</v>
      </c>
      <c r="D88" s="30">
        <v>3</v>
      </c>
      <c r="E88" s="77">
        <v>12</v>
      </c>
      <c r="F88" s="77" t="s">
        <v>416</v>
      </c>
      <c r="G88" s="47">
        <f t="shared" si="7"/>
        <v>12888</v>
      </c>
      <c r="H88" s="30">
        <f t="shared" si="5"/>
        <v>0.018000000000000002</v>
      </c>
      <c r="I88" s="31">
        <f t="shared" si="6"/>
        <v>231.98400000000004</v>
      </c>
      <c r="J88" s="49"/>
    </row>
    <row r="89" spans="1:10" ht="15" thickBot="1">
      <c r="A89" s="26" t="s">
        <v>223</v>
      </c>
      <c r="B89" s="76" t="s">
        <v>225</v>
      </c>
      <c r="C89" s="30">
        <v>128</v>
      </c>
      <c r="D89" s="30">
        <v>4</v>
      </c>
      <c r="E89" s="77">
        <v>12</v>
      </c>
      <c r="F89" s="77" t="s">
        <v>416</v>
      </c>
      <c r="G89" s="47">
        <f t="shared" si="7"/>
        <v>6144</v>
      </c>
      <c r="H89" s="30">
        <f t="shared" si="5"/>
        <v>0.018000000000000002</v>
      </c>
      <c r="I89" s="31">
        <f t="shared" si="6"/>
        <v>110.59200000000001</v>
      </c>
      <c r="J89" s="49"/>
    </row>
    <row r="90" spans="1:10" ht="15" thickBot="1">
      <c r="A90" s="26" t="s">
        <v>226</v>
      </c>
      <c r="B90" s="76" t="s">
        <v>227</v>
      </c>
      <c r="C90" s="30">
        <v>223</v>
      </c>
      <c r="D90" s="30">
        <v>4</v>
      </c>
      <c r="E90" s="77">
        <v>12</v>
      </c>
      <c r="F90" s="77" t="s">
        <v>416</v>
      </c>
      <c r="G90" s="47">
        <f t="shared" si="7"/>
        <v>10704</v>
      </c>
      <c r="H90" s="30">
        <f t="shared" si="5"/>
        <v>0.018000000000000002</v>
      </c>
      <c r="I90" s="31">
        <f t="shared" si="6"/>
        <v>192.67200000000003</v>
      </c>
      <c r="J90" s="49"/>
    </row>
    <row r="91" spans="1:10" ht="15" thickBot="1">
      <c r="A91" s="26" t="s">
        <v>228</v>
      </c>
      <c r="B91" s="76" t="s">
        <v>229</v>
      </c>
      <c r="C91" s="30">
        <v>115</v>
      </c>
      <c r="D91" s="30">
        <v>3</v>
      </c>
      <c r="E91" s="77">
        <v>12</v>
      </c>
      <c r="F91" s="77" t="s">
        <v>416</v>
      </c>
      <c r="G91" s="47">
        <f t="shared" si="7"/>
        <v>4140</v>
      </c>
      <c r="H91" s="30">
        <f t="shared" si="5"/>
        <v>0.018000000000000002</v>
      </c>
      <c r="I91" s="31">
        <f t="shared" si="6"/>
        <v>74.52000000000001</v>
      </c>
      <c r="J91" s="49"/>
    </row>
    <row r="92" spans="1:10" ht="15" thickBot="1">
      <c r="A92" s="26" t="s">
        <v>228</v>
      </c>
      <c r="B92" s="76" t="s">
        <v>230</v>
      </c>
      <c r="C92" s="30">
        <v>223</v>
      </c>
      <c r="D92" s="30">
        <v>4</v>
      </c>
      <c r="E92" s="77">
        <v>12</v>
      </c>
      <c r="F92" s="77" t="s">
        <v>416</v>
      </c>
      <c r="G92" s="47">
        <f t="shared" si="7"/>
        <v>10704</v>
      </c>
      <c r="H92" s="30">
        <f t="shared" si="5"/>
        <v>0.018000000000000002</v>
      </c>
      <c r="I92" s="31">
        <f t="shared" si="6"/>
        <v>192.67200000000003</v>
      </c>
      <c r="J92" s="49"/>
    </row>
    <row r="93" spans="1:10" ht="15" thickBot="1">
      <c r="A93" s="81" t="s">
        <v>81</v>
      </c>
      <c r="B93" s="78" t="s">
        <v>231</v>
      </c>
      <c r="C93" s="79">
        <v>860</v>
      </c>
      <c r="D93" s="79">
        <v>4</v>
      </c>
      <c r="E93" s="77">
        <v>12</v>
      </c>
      <c r="F93" s="77" t="s">
        <v>416</v>
      </c>
      <c r="G93" s="47">
        <f t="shared" si="7"/>
        <v>41280</v>
      </c>
      <c r="H93" s="30">
        <f t="shared" si="5"/>
        <v>0.018000000000000002</v>
      </c>
      <c r="I93" s="31">
        <f t="shared" si="6"/>
        <v>743.0400000000001</v>
      </c>
      <c r="J93" s="49"/>
    </row>
    <row r="94" spans="1:10" ht="15" thickBot="1">
      <c r="A94" s="26" t="s">
        <v>82</v>
      </c>
      <c r="B94" s="76" t="s">
        <v>232</v>
      </c>
      <c r="C94" s="30">
        <v>191</v>
      </c>
      <c r="D94" s="30">
        <v>3</v>
      </c>
      <c r="E94" s="77">
        <v>12</v>
      </c>
      <c r="F94" s="77" t="s">
        <v>416</v>
      </c>
      <c r="G94" s="47">
        <f t="shared" si="7"/>
        <v>6876</v>
      </c>
      <c r="H94" s="30">
        <f t="shared" si="5"/>
        <v>0.018000000000000002</v>
      </c>
      <c r="I94" s="31">
        <f t="shared" si="6"/>
        <v>123.76800000000001</v>
      </c>
      <c r="J94" s="49"/>
    </row>
    <row r="95" spans="1:10" ht="15" thickBot="1">
      <c r="A95" s="26" t="s">
        <v>430</v>
      </c>
      <c r="B95" s="76" t="s">
        <v>233</v>
      </c>
      <c r="C95" s="30">
        <v>362</v>
      </c>
      <c r="D95" s="30">
        <v>4</v>
      </c>
      <c r="E95" s="77">
        <v>25</v>
      </c>
      <c r="F95" s="77" t="s">
        <v>417</v>
      </c>
      <c r="G95" s="47">
        <f t="shared" si="7"/>
        <v>36200</v>
      </c>
      <c r="H95" s="30">
        <f t="shared" si="5"/>
        <v>0.018000000000000002</v>
      </c>
      <c r="I95" s="31">
        <f t="shared" si="6"/>
        <v>651.6</v>
      </c>
      <c r="J95" s="49"/>
    </row>
    <row r="96" spans="1:10" ht="15" thickBot="1">
      <c r="A96" s="81" t="s">
        <v>84</v>
      </c>
      <c r="B96" s="78" t="s">
        <v>234</v>
      </c>
      <c r="C96" s="79">
        <v>1573</v>
      </c>
      <c r="D96" s="79">
        <v>4</v>
      </c>
      <c r="E96" s="77">
        <v>12</v>
      </c>
      <c r="F96" s="77" t="s">
        <v>416</v>
      </c>
      <c r="G96" s="47">
        <f t="shared" si="7"/>
        <v>75504</v>
      </c>
      <c r="H96" s="30">
        <f t="shared" si="5"/>
        <v>0.018000000000000002</v>
      </c>
      <c r="I96" s="31">
        <f t="shared" si="6"/>
        <v>1359.0720000000001</v>
      </c>
      <c r="J96" s="49"/>
    </row>
    <row r="97" spans="1:10" ht="15" thickBot="1">
      <c r="A97" s="26" t="s">
        <v>235</v>
      </c>
      <c r="B97" s="76" t="s">
        <v>236</v>
      </c>
      <c r="C97" s="30">
        <v>272</v>
      </c>
      <c r="D97" s="30">
        <v>4</v>
      </c>
      <c r="E97" s="77">
        <v>12</v>
      </c>
      <c r="F97" s="77" t="s">
        <v>416</v>
      </c>
      <c r="G97" s="47">
        <f t="shared" si="7"/>
        <v>13056</v>
      </c>
      <c r="H97" s="30">
        <f t="shared" si="5"/>
        <v>0.018000000000000002</v>
      </c>
      <c r="I97" s="31">
        <f t="shared" si="6"/>
        <v>235.00800000000004</v>
      </c>
      <c r="J97" s="49"/>
    </row>
    <row r="98" spans="1:10" ht="15" thickBot="1">
      <c r="A98" s="26" t="s">
        <v>78</v>
      </c>
      <c r="B98" s="76" t="s">
        <v>237</v>
      </c>
      <c r="C98" s="30">
        <v>584</v>
      </c>
      <c r="D98" s="30">
        <v>4</v>
      </c>
      <c r="E98" s="77">
        <v>12</v>
      </c>
      <c r="F98" s="77" t="s">
        <v>416</v>
      </c>
      <c r="G98" s="47">
        <f t="shared" si="7"/>
        <v>28032</v>
      </c>
      <c r="H98" s="30">
        <f t="shared" si="5"/>
        <v>0.018000000000000002</v>
      </c>
      <c r="I98" s="31">
        <f t="shared" si="6"/>
        <v>504.5760000000001</v>
      </c>
      <c r="J98" s="49"/>
    </row>
    <row r="99" spans="1:10" ht="15" thickBot="1">
      <c r="A99" s="26" t="s">
        <v>238</v>
      </c>
      <c r="B99" s="76" t="s">
        <v>239</v>
      </c>
      <c r="C99" s="30">
        <v>25</v>
      </c>
      <c r="D99" s="30">
        <v>4</v>
      </c>
      <c r="E99" s="37">
        <v>12</v>
      </c>
      <c r="F99" s="77" t="s">
        <v>416</v>
      </c>
      <c r="G99" s="47">
        <f t="shared" si="7"/>
        <v>1200</v>
      </c>
      <c r="H99" s="30">
        <f t="shared" si="5"/>
        <v>0.018000000000000002</v>
      </c>
      <c r="I99" s="31">
        <f t="shared" si="6"/>
        <v>21.6</v>
      </c>
      <c r="J99" s="49"/>
    </row>
    <row r="100" spans="1:10" ht="15" customHeight="1" thickBot="1">
      <c r="A100" s="206"/>
      <c r="B100" s="207"/>
      <c r="C100" s="207"/>
      <c r="D100" s="207"/>
      <c r="E100" s="207"/>
      <c r="F100" s="207"/>
      <c r="G100" s="207"/>
      <c r="H100" s="207"/>
      <c r="I100" s="208"/>
      <c r="J100" s="49"/>
    </row>
    <row r="101" spans="1:10" ht="15.75" thickBot="1">
      <c r="A101" s="28" t="s">
        <v>88</v>
      </c>
      <c r="B101" s="76"/>
      <c r="C101" s="73"/>
      <c r="D101" s="73"/>
      <c r="E101" s="76"/>
      <c r="F101" s="76"/>
      <c r="G101" s="73"/>
      <c r="H101" s="30"/>
      <c r="I101" s="31"/>
      <c r="J101" s="49"/>
    </row>
    <row r="102" spans="1:10" ht="15" thickBot="1">
      <c r="A102" s="26" t="s">
        <v>90</v>
      </c>
      <c r="B102" s="76" t="s">
        <v>240</v>
      </c>
      <c r="C102" s="30">
        <v>804</v>
      </c>
      <c r="D102" s="30">
        <v>2</v>
      </c>
      <c r="E102" s="37">
        <v>12</v>
      </c>
      <c r="F102" s="77" t="s">
        <v>416</v>
      </c>
      <c r="G102" s="47">
        <f>E102*D102*C102</f>
        <v>19296</v>
      </c>
      <c r="H102" s="30">
        <f t="shared" si="5"/>
        <v>0.018000000000000002</v>
      </c>
      <c r="I102" s="31">
        <f t="shared" si="6"/>
        <v>347.32800000000003</v>
      </c>
      <c r="J102" s="49"/>
    </row>
    <row r="103" spans="1:10" ht="15" thickBot="1">
      <c r="A103" s="26" t="s">
        <v>241</v>
      </c>
      <c r="B103" s="76" t="s">
        <v>242</v>
      </c>
      <c r="C103" s="30">
        <v>361</v>
      </c>
      <c r="D103" s="30">
        <v>2</v>
      </c>
      <c r="E103" s="37">
        <v>12</v>
      </c>
      <c r="F103" s="77" t="s">
        <v>416</v>
      </c>
      <c r="G103" s="47">
        <f>E103*D103*C103</f>
        <v>8664</v>
      </c>
      <c r="H103" s="30">
        <f t="shared" si="5"/>
        <v>0.018000000000000002</v>
      </c>
      <c r="I103" s="31">
        <f t="shared" si="6"/>
        <v>155.95200000000003</v>
      </c>
      <c r="J103" s="49"/>
    </row>
    <row r="104" spans="1:10" ht="15" thickBot="1">
      <c r="A104" s="26" t="s">
        <v>243</v>
      </c>
      <c r="B104" s="76" t="s">
        <v>244</v>
      </c>
      <c r="C104" s="30">
        <v>75</v>
      </c>
      <c r="D104" s="30">
        <v>3</v>
      </c>
      <c r="E104" s="37">
        <v>12</v>
      </c>
      <c r="F104" s="77" t="s">
        <v>416</v>
      </c>
      <c r="G104" s="47">
        <f>E104*D104*C104</f>
        <v>2700</v>
      </c>
      <c r="H104" s="30">
        <f t="shared" si="5"/>
        <v>0.018000000000000002</v>
      </c>
      <c r="I104" s="31">
        <f t="shared" si="6"/>
        <v>48.60000000000001</v>
      </c>
      <c r="J104" s="49"/>
    </row>
    <row r="105" spans="1:10" ht="15" thickBot="1">
      <c r="A105" s="26" t="s">
        <v>245</v>
      </c>
      <c r="B105" s="76" t="s">
        <v>246</v>
      </c>
      <c r="C105" s="30">
        <v>542</v>
      </c>
      <c r="D105" s="30">
        <v>3</v>
      </c>
      <c r="E105" s="37">
        <v>12</v>
      </c>
      <c r="F105" s="77" t="s">
        <v>416</v>
      </c>
      <c r="G105" s="47">
        <f>E105*D105*C105</f>
        <v>19512</v>
      </c>
      <c r="H105" s="30">
        <f t="shared" si="5"/>
        <v>0.018000000000000002</v>
      </c>
      <c r="I105" s="31">
        <f t="shared" si="6"/>
        <v>351.21600000000007</v>
      </c>
      <c r="J105" s="49"/>
    </row>
    <row r="106" spans="1:10" ht="15" thickBot="1">
      <c r="A106" s="26" t="s">
        <v>247</v>
      </c>
      <c r="B106" s="76" t="s">
        <v>248</v>
      </c>
      <c r="C106" s="30">
        <v>201</v>
      </c>
      <c r="D106" s="30">
        <v>2</v>
      </c>
      <c r="E106" s="37">
        <v>12</v>
      </c>
      <c r="F106" s="77" t="s">
        <v>416</v>
      </c>
      <c r="G106" s="47">
        <f>E106*D106*C106</f>
        <v>4824</v>
      </c>
      <c r="H106" s="30">
        <f t="shared" si="5"/>
        <v>0.018000000000000002</v>
      </c>
      <c r="I106" s="31">
        <f t="shared" si="6"/>
        <v>86.83200000000001</v>
      </c>
      <c r="J106" s="49"/>
    </row>
    <row r="107" spans="1:10" ht="15.75" thickBot="1">
      <c r="A107" s="28" t="s">
        <v>431</v>
      </c>
      <c r="B107" s="35"/>
      <c r="C107" s="35"/>
      <c r="D107" s="58"/>
      <c r="E107" s="58"/>
      <c r="F107" s="58"/>
      <c r="G107" s="36">
        <f>SUM(G7:G106)</f>
        <v>3611851</v>
      </c>
      <c r="H107" s="73"/>
      <c r="I107" s="33">
        <f>SUM(I7:I106)</f>
        <v>65013.318000000014</v>
      </c>
      <c r="J107" s="49"/>
    </row>
    <row r="108" spans="1:10" ht="15.75" thickBot="1">
      <c r="A108" s="84"/>
      <c r="B108" s="85"/>
      <c r="C108" s="85"/>
      <c r="D108" s="86"/>
      <c r="E108" s="86"/>
      <c r="F108" s="86"/>
      <c r="G108" s="87"/>
      <c r="H108" s="72"/>
      <c r="I108" s="33"/>
      <c r="J108" s="49"/>
    </row>
    <row r="109" spans="1:10" ht="15" customHeight="1" thickBot="1">
      <c r="A109" s="197" t="s">
        <v>432</v>
      </c>
      <c r="B109" s="198"/>
      <c r="C109" s="198"/>
      <c r="D109" s="198"/>
      <c r="E109" s="198"/>
      <c r="F109" s="198"/>
      <c r="G109" s="198"/>
      <c r="H109" s="198"/>
      <c r="I109" s="199"/>
      <c r="J109" s="49"/>
    </row>
    <row r="110" spans="1:10" ht="15.75" thickBot="1">
      <c r="A110" s="28"/>
      <c r="B110" s="76" t="s">
        <v>4</v>
      </c>
      <c r="C110" s="73" t="s">
        <v>115</v>
      </c>
      <c r="D110" s="73" t="s">
        <v>116</v>
      </c>
      <c r="E110" s="76" t="s">
        <v>363</v>
      </c>
      <c r="F110" s="80" t="s">
        <v>4</v>
      </c>
      <c r="G110" s="73" t="s">
        <v>5</v>
      </c>
      <c r="H110" s="73" t="s">
        <v>377</v>
      </c>
      <c r="I110" s="73" t="s">
        <v>376</v>
      </c>
      <c r="J110" s="49"/>
    </row>
    <row r="111" spans="1:10" ht="15.75" thickBot="1">
      <c r="A111" s="28" t="s">
        <v>7</v>
      </c>
      <c r="B111" s="58"/>
      <c r="C111" s="35"/>
      <c r="D111" s="35"/>
      <c r="E111" s="58"/>
      <c r="F111" s="58"/>
      <c r="G111" s="35"/>
      <c r="H111" s="35"/>
      <c r="I111" s="35"/>
      <c r="J111" s="49"/>
    </row>
    <row r="112" spans="1:10" ht="15" thickBot="1">
      <c r="A112" s="26" t="s">
        <v>8</v>
      </c>
      <c r="B112" s="76" t="s">
        <v>250</v>
      </c>
      <c r="C112" s="30">
        <v>318</v>
      </c>
      <c r="D112" s="30">
        <v>1.2</v>
      </c>
      <c r="E112" s="37">
        <v>25</v>
      </c>
      <c r="F112" s="77" t="s">
        <v>417</v>
      </c>
      <c r="G112" s="47">
        <f aca="true" t="shared" si="8" ref="G112:G143">E112*D112*C112</f>
        <v>9540</v>
      </c>
      <c r="H112" s="30">
        <f>0.9*0.031</f>
        <v>0.0279</v>
      </c>
      <c r="I112" s="31">
        <f>H112*G112</f>
        <v>266.166</v>
      </c>
      <c r="J112" s="49"/>
    </row>
    <row r="113" spans="1:10" ht="15" thickBot="1">
      <c r="A113" s="26" t="s">
        <v>251</v>
      </c>
      <c r="B113" s="76" t="s">
        <v>252</v>
      </c>
      <c r="C113" s="30">
        <v>751</v>
      </c>
      <c r="D113" s="30">
        <v>1.2</v>
      </c>
      <c r="E113" s="37">
        <v>12</v>
      </c>
      <c r="F113" s="77" t="s">
        <v>417</v>
      </c>
      <c r="G113" s="47">
        <f t="shared" si="8"/>
        <v>10814.4</v>
      </c>
      <c r="H113" s="30">
        <f aca="true" t="shared" si="9" ref="H113:H178">0.9*0.031</f>
        <v>0.0279</v>
      </c>
      <c r="I113" s="31">
        <f aca="true" t="shared" si="10" ref="I113:I178">H113*G113</f>
        <v>301.72176</v>
      </c>
      <c r="J113" s="49"/>
    </row>
    <row r="114" spans="1:10" ht="15" thickBot="1">
      <c r="A114" s="26" t="s">
        <v>253</v>
      </c>
      <c r="B114" s="76" t="s">
        <v>254</v>
      </c>
      <c r="C114" s="30">
        <v>140</v>
      </c>
      <c r="D114" s="30">
        <v>1.2</v>
      </c>
      <c r="E114" s="37">
        <v>12</v>
      </c>
      <c r="F114" s="77" t="s">
        <v>416</v>
      </c>
      <c r="G114" s="47">
        <f t="shared" si="8"/>
        <v>2015.9999999999998</v>
      </c>
      <c r="H114" s="30">
        <f t="shared" si="9"/>
        <v>0.0279</v>
      </c>
      <c r="I114" s="31">
        <f t="shared" si="10"/>
        <v>56.246399999999994</v>
      </c>
      <c r="J114" s="49"/>
    </row>
    <row r="115" spans="1:10" ht="15" thickBot="1">
      <c r="A115" s="26" t="s">
        <v>198</v>
      </c>
      <c r="B115" s="76" t="s">
        <v>255</v>
      </c>
      <c r="C115" s="30">
        <v>328</v>
      </c>
      <c r="D115" s="30">
        <v>1</v>
      </c>
      <c r="E115" s="37">
        <v>0</v>
      </c>
      <c r="F115" s="77" t="s">
        <v>416</v>
      </c>
      <c r="G115" s="47">
        <f t="shared" si="8"/>
        <v>0</v>
      </c>
      <c r="H115" s="30">
        <f t="shared" si="9"/>
        <v>0.0279</v>
      </c>
      <c r="I115" s="31">
        <f t="shared" si="10"/>
        <v>0</v>
      </c>
      <c r="J115" s="49"/>
    </row>
    <row r="116" spans="1:10" ht="15" thickBot="1">
      <c r="A116" s="26" t="s">
        <v>59</v>
      </c>
      <c r="B116" s="76" t="s">
        <v>256</v>
      </c>
      <c r="C116" s="30">
        <v>1080</v>
      </c>
      <c r="D116" s="30">
        <v>1</v>
      </c>
      <c r="E116" s="37">
        <v>2</v>
      </c>
      <c r="F116" s="77" t="s">
        <v>416</v>
      </c>
      <c r="G116" s="47">
        <f t="shared" si="8"/>
        <v>2160</v>
      </c>
      <c r="H116" s="30">
        <f t="shared" si="9"/>
        <v>0.0279</v>
      </c>
      <c r="I116" s="31">
        <f t="shared" si="10"/>
        <v>60.264</v>
      </c>
      <c r="J116" s="49"/>
    </row>
    <row r="117" spans="1:10" ht="15" thickBot="1">
      <c r="A117" s="26" t="s">
        <v>83</v>
      </c>
      <c r="B117" s="76" t="s">
        <v>257</v>
      </c>
      <c r="C117" s="30">
        <v>704</v>
      </c>
      <c r="D117" s="30">
        <v>1.2</v>
      </c>
      <c r="E117" s="37">
        <v>12</v>
      </c>
      <c r="F117" s="77" t="s">
        <v>416</v>
      </c>
      <c r="G117" s="47">
        <f t="shared" si="8"/>
        <v>10137.599999999999</v>
      </c>
      <c r="H117" s="30">
        <f t="shared" si="9"/>
        <v>0.0279</v>
      </c>
      <c r="I117" s="31">
        <f t="shared" si="10"/>
        <v>282.83903999999995</v>
      </c>
      <c r="J117" s="49"/>
    </row>
    <row r="118" spans="1:10" ht="15" thickBot="1">
      <c r="A118" s="26" t="s">
        <v>258</v>
      </c>
      <c r="B118" s="76" t="s">
        <v>259</v>
      </c>
      <c r="C118" s="30">
        <v>190</v>
      </c>
      <c r="D118" s="30">
        <v>1.5</v>
      </c>
      <c r="E118" s="37">
        <v>52</v>
      </c>
      <c r="F118" s="77" t="s">
        <v>413</v>
      </c>
      <c r="G118" s="47">
        <f t="shared" si="8"/>
        <v>14820</v>
      </c>
      <c r="H118" s="30">
        <f t="shared" si="9"/>
        <v>0.0279</v>
      </c>
      <c r="I118" s="31">
        <f t="shared" si="10"/>
        <v>413.478</v>
      </c>
      <c r="J118" s="49"/>
    </row>
    <row r="119" spans="1:10" ht="15" thickBot="1">
      <c r="A119" s="81" t="s">
        <v>8</v>
      </c>
      <c r="B119" s="78" t="s">
        <v>260</v>
      </c>
      <c r="C119" s="79">
        <v>1874</v>
      </c>
      <c r="D119" s="79">
        <v>1.5</v>
      </c>
      <c r="E119" s="37">
        <v>52</v>
      </c>
      <c r="F119" s="77" t="s">
        <v>413</v>
      </c>
      <c r="G119" s="47">
        <f t="shared" si="8"/>
        <v>146172</v>
      </c>
      <c r="H119" s="30">
        <f t="shared" si="9"/>
        <v>0.0279</v>
      </c>
      <c r="I119" s="31">
        <f t="shared" si="10"/>
        <v>4078.1988</v>
      </c>
      <c r="J119" s="49"/>
    </row>
    <row r="120" spans="1:10" ht="15" thickBot="1">
      <c r="A120" s="26" t="s">
        <v>8</v>
      </c>
      <c r="B120" s="76" t="s">
        <v>261</v>
      </c>
      <c r="C120" s="30">
        <v>303</v>
      </c>
      <c r="D120" s="30">
        <v>1.5</v>
      </c>
      <c r="E120" s="37">
        <v>52</v>
      </c>
      <c r="F120" s="77" t="s">
        <v>413</v>
      </c>
      <c r="G120" s="47">
        <f t="shared" si="8"/>
        <v>23634</v>
      </c>
      <c r="H120" s="30">
        <f t="shared" si="9"/>
        <v>0.0279</v>
      </c>
      <c r="I120" s="31">
        <f t="shared" si="10"/>
        <v>659.3886</v>
      </c>
      <c r="J120" s="49"/>
    </row>
    <row r="121" spans="1:10" ht="15" thickBot="1">
      <c r="A121" s="26" t="s">
        <v>120</v>
      </c>
      <c r="B121" s="76" t="s">
        <v>121</v>
      </c>
      <c r="C121" s="30">
        <v>352</v>
      </c>
      <c r="D121" s="30">
        <v>1</v>
      </c>
      <c r="E121" s="37">
        <v>50</v>
      </c>
      <c r="F121" s="77" t="s">
        <v>413</v>
      </c>
      <c r="G121" s="47">
        <f t="shared" si="8"/>
        <v>17600</v>
      </c>
      <c r="H121" s="30">
        <f t="shared" si="9"/>
        <v>0.0279</v>
      </c>
      <c r="I121" s="31">
        <f t="shared" si="10"/>
        <v>491.04</v>
      </c>
      <c r="J121" s="49"/>
    </row>
    <row r="122" spans="1:10" ht="15" thickBot="1">
      <c r="A122" s="26" t="s">
        <v>104</v>
      </c>
      <c r="B122" s="76" t="s">
        <v>262</v>
      </c>
      <c r="C122" s="30">
        <v>235</v>
      </c>
      <c r="D122" s="30">
        <v>1</v>
      </c>
      <c r="E122" s="37">
        <v>12</v>
      </c>
      <c r="F122" s="77" t="s">
        <v>416</v>
      </c>
      <c r="G122" s="47">
        <f t="shared" si="8"/>
        <v>2820</v>
      </c>
      <c r="H122" s="30">
        <f t="shared" si="9"/>
        <v>0.0279</v>
      </c>
      <c r="I122" s="31">
        <f t="shared" si="10"/>
        <v>78.678</v>
      </c>
      <c r="J122" s="49"/>
    </row>
    <row r="123" spans="1:10" ht="15" thickBot="1">
      <c r="A123" s="26" t="s">
        <v>15</v>
      </c>
      <c r="B123" s="76" t="s">
        <v>263</v>
      </c>
      <c r="C123" s="30">
        <v>500</v>
      </c>
      <c r="D123" s="30">
        <v>1.5</v>
      </c>
      <c r="E123" s="37">
        <v>12</v>
      </c>
      <c r="F123" s="77" t="s">
        <v>417</v>
      </c>
      <c r="G123" s="47">
        <f t="shared" si="8"/>
        <v>9000</v>
      </c>
      <c r="H123" s="30">
        <f t="shared" si="9"/>
        <v>0.0279</v>
      </c>
      <c r="I123" s="31">
        <f t="shared" si="10"/>
        <v>251.10000000000002</v>
      </c>
      <c r="J123" s="49"/>
    </row>
    <row r="124" spans="1:10" ht="15" thickBot="1">
      <c r="A124" s="81" t="s">
        <v>15</v>
      </c>
      <c r="B124" s="78" t="s">
        <v>264</v>
      </c>
      <c r="C124" s="79">
        <v>394</v>
      </c>
      <c r="D124" s="79">
        <v>1</v>
      </c>
      <c r="E124" s="37">
        <v>12</v>
      </c>
      <c r="F124" s="77" t="s">
        <v>417</v>
      </c>
      <c r="G124" s="47">
        <f t="shared" si="8"/>
        <v>4728</v>
      </c>
      <c r="H124" s="30">
        <f t="shared" si="9"/>
        <v>0.0279</v>
      </c>
      <c r="I124" s="31">
        <f t="shared" si="10"/>
        <v>131.9112</v>
      </c>
      <c r="J124" s="49"/>
    </row>
    <row r="125" spans="1:10" ht="15" thickBot="1">
      <c r="A125" s="26" t="s">
        <v>18</v>
      </c>
      <c r="B125" s="76" t="s">
        <v>265</v>
      </c>
      <c r="C125" s="30">
        <v>99</v>
      </c>
      <c r="D125" s="30">
        <v>1</v>
      </c>
      <c r="E125" s="37">
        <v>12</v>
      </c>
      <c r="F125" s="77" t="s">
        <v>413</v>
      </c>
      <c r="G125" s="47">
        <f t="shared" si="8"/>
        <v>1188</v>
      </c>
      <c r="H125" s="30">
        <f t="shared" si="9"/>
        <v>0.0279</v>
      </c>
      <c r="I125" s="31">
        <f t="shared" si="10"/>
        <v>33.1452</v>
      </c>
      <c r="J125" s="49"/>
    </row>
    <row r="126" spans="1:10" ht="15" thickBot="1">
      <c r="A126" s="26" t="s">
        <v>128</v>
      </c>
      <c r="B126" s="76" t="s">
        <v>129</v>
      </c>
      <c r="C126" s="30">
        <v>15</v>
      </c>
      <c r="D126" s="30">
        <v>1.2</v>
      </c>
      <c r="E126" s="37">
        <v>25</v>
      </c>
      <c r="F126" s="77" t="s">
        <v>417</v>
      </c>
      <c r="G126" s="47">
        <f t="shared" si="8"/>
        <v>450</v>
      </c>
      <c r="H126" s="30">
        <f t="shared" si="9"/>
        <v>0.0279</v>
      </c>
      <c r="I126" s="31">
        <f t="shared" si="10"/>
        <v>12.555</v>
      </c>
      <c r="J126" s="49"/>
    </row>
    <row r="127" spans="1:10" ht="15" thickBot="1">
      <c r="A127" s="26" t="s">
        <v>131</v>
      </c>
      <c r="B127" s="76" t="s">
        <v>132</v>
      </c>
      <c r="C127" s="30">
        <v>78</v>
      </c>
      <c r="D127" s="30">
        <v>1</v>
      </c>
      <c r="E127" s="37">
        <v>12</v>
      </c>
      <c r="F127" s="77" t="s">
        <v>416</v>
      </c>
      <c r="G127" s="47">
        <f t="shared" si="8"/>
        <v>936</v>
      </c>
      <c r="H127" s="30">
        <f t="shared" si="9"/>
        <v>0.0279</v>
      </c>
      <c r="I127" s="31">
        <f t="shared" si="10"/>
        <v>26.1144</v>
      </c>
      <c r="J127" s="49"/>
    </row>
    <row r="128" spans="1:10" ht="15" thickBot="1">
      <c r="A128" s="26" t="s">
        <v>133</v>
      </c>
      <c r="B128" s="76" t="s">
        <v>266</v>
      </c>
      <c r="C128" s="30">
        <v>175</v>
      </c>
      <c r="D128" s="30">
        <v>1</v>
      </c>
      <c r="E128" s="37">
        <v>12</v>
      </c>
      <c r="F128" s="77" t="s">
        <v>416</v>
      </c>
      <c r="G128" s="47">
        <f t="shared" si="8"/>
        <v>2100</v>
      </c>
      <c r="H128" s="30">
        <f t="shared" si="9"/>
        <v>0.0279</v>
      </c>
      <c r="I128" s="31">
        <f t="shared" si="10"/>
        <v>58.59</v>
      </c>
      <c r="J128" s="49"/>
    </row>
    <row r="129" spans="1:10" ht="15" thickBot="1">
      <c r="A129" s="26" t="s">
        <v>135</v>
      </c>
      <c r="B129" s="76" t="s">
        <v>136</v>
      </c>
      <c r="C129" s="30">
        <v>120</v>
      </c>
      <c r="D129" s="30">
        <v>1.5</v>
      </c>
      <c r="E129" s="37">
        <v>12</v>
      </c>
      <c r="F129" s="77" t="s">
        <v>416</v>
      </c>
      <c r="G129" s="47">
        <f t="shared" si="8"/>
        <v>2160</v>
      </c>
      <c r="H129" s="30">
        <f t="shared" si="9"/>
        <v>0.0279</v>
      </c>
      <c r="I129" s="31">
        <f t="shared" si="10"/>
        <v>60.264</v>
      </c>
      <c r="J129" s="49"/>
    </row>
    <row r="130" spans="1:10" ht="15" thickBot="1">
      <c r="A130" s="26" t="s">
        <v>21</v>
      </c>
      <c r="B130" s="76" t="s">
        <v>137</v>
      </c>
      <c r="C130" s="30">
        <v>122</v>
      </c>
      <c r="D130" s="30">
        <v>2</v>
      </c>
      <c r="E130" s="37">
        <v>12</v>
      </c>
      <c r="F130" s="77" t="s">
        <v>417</v>
      </c>
      <c r="G130" s="47">
        <f t="shared" si="8"/>
        <v>2928</v>
      </c>
      <c r="H130" s="30">
        <f t="shared" si="9"/>
        <v>0.0279</v>
      </c>
      <c r="I130" s="31">
        <f t="shared" si="10"/>
        <v>81.69120000000001</v>
      </c>
      <c r="J130" s="49"/>
    </row>
    <row r="131" spans="1:10" ht="15" thickBot="1">
      <c r="A131" s="26" t="s">
        <v>138</v>
      </c>
      <c r="B131" s="76" t="s">
        <v>139</v>
      </c>
      <c r="C131" s="30">
        <v>220</v>
      </c>
      <c r="D131" s="30">
        <v>1.2</v>
      </c>
      <c r="E131" s="37">
        <v>12</v>
      </c>
      <c r="F131" s="77" t="s">
        <v>416</v>
      </c>
      <c r="G131" s="47">
        <f t="shared" si="8"/>
        <v>3167.9999999999995</v>
      </c>
      <c r="H131" s="30">
        <f t="shared" si="9"/>
        <v>0.0279</v>
      </c>
      <c r="I131" s="31">
        <f t="shared" si="10"/>
        <v>88.38719999999999</v>
      </c>
      <c r="J131" s="49"/>
    </row>
    <row r="132" spans="1:10" ht="15" thickBot="1">
      <c r="A132" s="26" t="s">
        <v>140</v>
      </c>
      <c r="B132" s="76" t="s">
        <v>141</v>
      </c>
      <c r="C132" s="30">
        <v>123</v>
      </c>
      <c r="D132" s="30">
        <v>1</v>
      </c>
      <c r="E132" s="37">
        <v>12</v>
      </c>
      <c r="F132" s="77" t="s">
        <v>416</v>
      </c>
      <c r="G132" s="47">
        <f t="shared" si="8"/>
        <v>1476</v>
      </c>
      <c r="H132" s="30">
        <f t="shared" si="9"/>
        <v>0.0279</v>
      </c>
      <c r="I132" s="31">
        <f t="shared" si="10"/>
        <v>41.1804</v>
      </c>
      <c r="J132" s="49"/>
    </row>
    <row r="133" spans="1:10" ht="15" thickBot="1">
      <c r="A133" s="26" t="s">
        <v>24</v>
      </c>
      <c r="B133" s="76" t="s">
        <v>142</v>
      </c>
      <c r="C133" s="30">
        <v>50</v>
      </c>
      <c r="D133" s="30">
        <v>1</v>
      </c>
      <c r="E133" s="37">
        <v>12</v>
      </c>
      <c r="F133" s="77" t="s">
        <v>417</v>
      </c>
      <c r="G133" s="47">
        <f t="shared" si="8"/>
        <v>600</v>
      </c>
      <c r="H133" s="30">
        <f t="shared" si="9"/>
        <v>0.0279</v>
      </c>
      <c r="I133" s="31">
        <f t="shared" si="10"/>
        <v>16.740000000000002</v>
      </c>
      <c r="J133" s="49"/>
    </row>
    <row r="134" spans="1:10" ht="15" thickBot="1">
      <c r="A134" s="26" t="s">
        <v>26</v>
      </c>
      <c r="B134" s="76" t="s">
        <v>267</v>
      </c>
      <c r="C134" s="30">
        <v>433</v>
      </c>
      <c r="D134" s="30">
        <v>1</v>
      </c>
      <c r="E134" s="37">
        <v>12</v>
      </c>
      <c r="F134" s="77" t="s">
        <v>416</v>
      </c>
      <c r="G134" s="47">
        <f t="shared" si="8"/>
        <v>5196</v>
      </c>
      <c r="H134" s="30">
        <f t="shared" si="9"/>
        <v>0.0279</v>
      </c>
      <c r="I134" s="31">
        <f t="shared" si="10"/>
        <v>144.9684</v>
      </c>
      <c r="J134" s="49"/>
    </row>
    <row r="135" spans="1:10" ht="15" thickBot="1">
      <c r="A135" s="81" t="s">
        <v>27</v>
      </c>
      <c r="B135" s="78" t="s">
        <v>268</v>
      </c>
      <c r="C135" s="79">
        <v>1017</v>
      </c>
      <c r="D135" s="79">
        <v>1.5</v>
      </c>
      <c r="E135" s="82">
        <v>50</v>
      </c>
      <c r="F135" s="77" t="s">
        <v>413</v>
      </c>
      <c r="G135" s="47">
        <f t="shared" si="8"/>
        <v>76275</v>
      </c>
      <c r="H135" s="30">
        <f t="shared" si="9"/>
        <v>0.0279</v>
      </c>
      <c r="I135" s="31">
        <f t="shared" si="10"/>
        <v>2128.0725</v>
      </c>
      <c r="J135" s="49"/>
    </row>
    <row r="136" spans="1:10" ht="15" thickBot="1">
      <c r="A136" s="81" t="s">
        <v>27</v>
      </c>
      <c r="B136" s="78" t="s">
        <v>269</v>
      </c>
      <c r="C136" s="79">
        <v>196</v>
      </c>
      <c r="D136" s="79">
        <v>1.5</v>
      </c>
      <c r="E136" s="82">
        <v>12</v>
      </c>
      <c r="F136" s="77" t="s">
        <v>416</v>
      </c>
      <c r="G136" s="47">
        <f t="shared" si="8"/>
        <v>3528</v>
      </c>
      <c r="H136" s="30">
        <f t="shared" si="9"/>
        <v>0.0279</v>
      </c>
      <c r="I136" s="31">
        <f t="shared" si="10"/>
        <v>98.4312</v>
      </c>
      <c r="J136" s="49"/>
    </row>
    <row r="137" spans="1:10" ht="15" thickBot="1">
      <c r="A137" s="26" t="s">
        <v>27</v>
      </c>
      <c r="B137" s="76" t="s">
        <v>270</v>
      </c>
      <c r="C137" s="30">
        <v>20</v>
      </c>
      <c r="D137" s="30">
        <v>1.5</v>
      </c>
      <c r="E137" s="37">
        <v>25</v>
      </c>
      <c r="F137" s="77" t="s">
        <v>417</v>
      </c>
      <c r="G137" s="47">
        <f t="shared" si="8"/>
        <v>750</v>
      </c>
      <c r="H137" s="30">
        <f t="shared" si="9"/>
        <v>0.0279</v>
      </c>
      <c r="I137" s="31">
        <f t="shared" si="10"/>
        <v>20.925</v>
      </c>
      <c r="J137" s="49"/>
    </row>
    <row r="138" spans="1:10" ht="15" thickBot="1">
      <c r="A138" s="26" t="s">
        <v>27</v>
      </c>
      <c r="B138" s="76" t="s">
        <v>271</v>
      </c>
      <c r="C138" s="30">
        <v>90</v>
      </c>
      <c r="D138" s="30">
        <v>1</v>
      </c>
      <c r="E138" s="37">
        <v>25</v>
      </c>
      <c r="F138" s="77" t="s">
        <v>417</v>
      </c>
      <c r="G138" s="47">
        <f t="shared" si="8"/>
        <v>2250</v>
      </c>
      <c r="H138" s="30">
        <f t="shared" si="9"/>
        <v>0.0279</v>
      </c>
      <c r="I138" s="31">
        <f t="shared" si="10"/>
        <v>62.775000000000006</v>
      </c>
      <c r="J138" s="49"/>
    </row>
    <row r="139" spans="1:10" ht="15" thickBot="1">
      <c r="A139" s="26" t="s">
        <v>151</v>
      </c>
      <c r="B139" s="76" t="s">
        <v>152</v>
      </c>
      <c r="C139" s="30">
        <v>195</v>
      </c>
      <c r="D139" s="30">
        <v>1</v>
      </c>
      <c r="E139" s="37">
        <v>12</v>
      </c>
      <c r="F139" s="77" t="s">
        <v>416</v>
      </c>
      <c r="G139" s="47">
        <f t="shared" si="8"/>
        <v>2340</v>
      </c>
      <c r="H139" s="30">
        <f t="shared" si="9"/>
        <v>0.0279</v>
      </c>
      <c r="I139" s="31">
        <f t="shared" si="10"/>
        <v>65.286</v>
      </c>
      <c r="J139" s="49"/>
    </row>
    <row r="140" spans="1:10" ht="15" thickBot="1">
      <c r="A140" s="26" t="s">
        <v>30</v>
      </c>
      <c r="B140" s="76" t="s">
        <v>153</v>
      </c>
      <c r="C140" s="30">
        <v>604</v>
      </c>
      <c r="D140" s="30">
        <v>1.5</v>
      </c>
      <c r="E140" s="37">
        <v>50</v>
      </c>
      <c r="F140" s="77" t="s">
        <v>413</v>
      </c>
      <c r="G140" s="47">
        <f t="shared" si="8"/>
        <v>45300</v>
      </c>
      <c r="H140" s="30">
        <f t="shared" si="9"/>
        <v>0.0279</v>
      </c>
      <c r="I140" s="31">
        <f t="shared" si="10"/>
        <v>1263.8700000000001</v>
      </c>
      <c r="J140" s="49"/>
    </row>
    <row r="141" spans="1:10" ht="15" thickBot="1">
      <c r="A141" s="26" t="s">
        <v>37</v>
      </c>
      <c r="B141" s="76" t="s">
        <v>155</v>
      </c>
      <c r="C141" s="30">
        <v>67</v>
      </c>
      <c r="D141" s="30">
        <v>1.2</v>
      </c>
      <c r="E141" s="37">
        <v>50</v>
      </c>
      <c r="F141" s="77" t="s">
        <v>413</v>
      </c>
      <c r="G141" s="47">
        <f t="shared" si="8"/>
        <v>4020</v>
      </c>
      <c r="H141" s="30">
        <f t="shared" si="9"/>
        <v>0.0279</v>
      </c>
      <c r="I141" s="31">
        <f t="shared" si="10"/>
        <v>112.158</v>
      </c>
      <c r="J141" s="49"/>
    </row>
    <row r="142" spans="1:10" ht="15" thickBot="1">
      <c r="A142" s="26" t="s">
        <v>39</v>
      </c>
      <c r="B142" s="76" t="s">
        <v>272</v>
      </c>
      <c r="C142" s="30">
        <v>140</v>
      </c>
      <c r="D142" s="30">
        <v>1.5</v>
      </c>
      <c r="E142" s="37">
        <v>12</v>
      </c>
      <c r="F142" s="77" t="s">
        <v>416</v>
      </c>
      <c r="G142" s="47">
        <f t="shared" si="8"/>
        <v>2520</v>
      </c>
      <c r="H142" s="30">
        <f t="shared" si="9"/>
        <v>0.0279</v>
      </c>
      <c r="I142" s="31">
        <f t="shared" si="10"/>
        <v>70.308</v>
      </c>
      <c r="J142" s="49"/>
    </row>
    <row r="143" spans="1:10" ht="15" thickBot="1">
      <c r="A143" s="81" t="s">
        <v>39</v>
      </c>
      <c r="B143" s="78" t="s">
        <v>273</v>
      </c>
      <c r="C143" s="79">
        <v>220</v>
      </c>
      <c r="D143" s="79">
        <v>1</v>
      </c>
      <c r="E143" s="37">
        <v>12</v>
      </c>
      <c r="F143" s="77" t="s">
        <v>416</v>
      </c>
      <c r="G143" s="47">
        <f t="shared" si="8"/>
        <v>2640</v>
      </c>
      <c r="H143" s="30">
        <f t="shared" si="9"/>
        <v>0.0279</v>
      </c>
      <c r="I143" s="31">
        <f t="shared" si="10"/>
        <v>73.656</v>
      </c>
      <c r="J143" s="49"/>
    </row>
    <row r="144" spans="1:10" ht="15" thickBot="1">
      <c r="A144" s="26" t="s">
        <v>274</v>
      </c>
      <c r="B144" s="76" t="s">
        <v>163</v>
      </c>
      <c r="C144" s="30">
        <v>4290</v>
      </c>
      <c r="D144" s="30">
        <v>1</v>
      </c>
      <c r="E144" s="37">
        <v>12</v>
      </c>
      <c r="F144" s="77" t="s">
        <v>416</v>
      </c>
      <c r="G144" s="47">
        <f aca="true" t="shared" si="11" ref="G144:G162">E144*D144*C144</f>
        <v>51480</v>
      </c>
      <c r="H144" s="30">
        <f t="shared" si="9"/>
        <v>0.0279</v>
      </c>
      <c r="I144" s="31">
        <f t="shared" si="10"/>
        <v>1436.2920000000001</v>
      </c>
      <c r="J144" s="49"/>
    </row>
    <row r="145" spans="1:10" ht="15" thickBot="1">
      <c r="A145" s="26" t="s">
        <v>164</v>
      </c>
      <c r="B145" s="76" t="s">
        <v>165</v>
      </c>
      <c r="C145" s="30">
        <v>223</v>
      </c>
      <c r="D145" s="30">
        <v>1</v>
      </c>
      <c r="E145" s="37">
        <v>12</v>
      </c>
      <c r="F145" s="77" t="s">
        <v>416</v>
      </c>
      <c r="G145" s="47">
        <f t="shared" si="11"/>
        <v>2676</v>
      </c>
      <c r="H145" s="30">
        <f t="shared" si="9"/>
        <v>0.0279</v>
      </c>
      <c r="I145" s="31">
        <f t="shared" si="10"/>
        <v>74.66040000000001</v>
      </c>
      <c r="J145" s="49"/>
    </row>
    <row r="146" spans="1:10" ht="15" thickBot="1">
      <c r="A146" s="26" t="s">
        <v>167</v>
      </c>
      <c r="B146" s="76" t="s">
        <v>168</v>
      </c>
      <c r="C146" s="30">
        <v>75</v>
      </c>
      <c r="D146" s="30">
        <v>1</v>
      </c>
      <c r="E146" s="37">
        <v>50</v>
      </c>
      <c r="F146" s="77" t="s">
        <v>413</v>
      </c>
      <c r="G146" s="47">
        <f t="shared" si="11"/>
        <v>3750</v>
      </c>
      <c r="H146" s="30">
        <f t="shared" si="9"/>
        <v>0.0279</v>
      </c>
      <c r="I146" s="31">
        <f t="shared" si="10"/>
        <v>104.625</v>
      </c>
      <c r="J146" s="49"/>
    </row>
    <row r="147" spans="1:10" ht="15" thickBot="1">
      <c r="A147" s="26" t="s">
        <v>167</v>
      </c>
      <c r="B147" s="76" t="s">
        <v>169</v>
      </c>
      <c r="C147" s="30">
        <v>170</v>
      </c>
      <c r="D147" s="30">
        <v>1.5</v>
      </c>
      <c r="E147" s="37">
        <v>12</v>
      </c>
      <c r="F147" s="77" t="s">
        <v>416</v>
      </c>
      <c r="G147" s="47">
        <f t="shared" si="11"/>
        <v>3060</v>
      </c>
      <c r="H147" s="30">
        <f t="shared" si="9"/>
        <v>0.0279</v>
      </c>
      <c r="I147" s="31">
        <f t="shared" si="10"/>
        <v>85.37400000000001</v>
      </c>
      <c r="J147" s="49"/>
    </row>
    <row r="148" spans="1:10" ht="15" thickBot="1">
      <c r="A148" s="26" t="s">
        <v>45</v>
      </c>
      <c r="B148" s="76" t="s">
        <v>170</v>
      </c>
      <c r="C148" s="30">
        <v>120</v>
      </c>
      <c r="D148" s="30">
        <v>1.5</v>
      </c>
      <c r="E148" s="37">
        <v>50</v>
      </c>
      <c r="F148" s="77" t="s">
        <v>413</v>
      </c>
      <c r="G148" s="47">
        <f t="shared" si="11"/>
        <v>9000</v>
      </c>
      <c r="H148" s="30">
        <f t="shared" si="9"/>
        <v>0.0279</v>
      </c>
      <c r="I148" s="31">
        <f t="shared" si="10"/>
        <v>251.10000000000002</v>
      </c>
      <c r="J148" s="49"/>
    </row>
    <row r="149" spans="1:10" ht="15" thickBot="1">
      <c r="A149" s="26" t="s">
        <v>47</v>
      </c>
      <c r="B149" s="76" t="s">
        <v>172</v>
      </c>
      <c r="C149" s="30">
        <v>123</v>
      </c>
      <c r="D149" s="30">
        <v>1</v>
      </c>
      <c r="E149" s="37">
        <v>12</v>
      </c>
      <c r="F149" s="77" t="s">
        <v>416</v>
      </c>
      <c r="G149" s="47">
        <f t="shared" si="11"/>
        <v>1476</v>
      </c>
      <c r="H149" s="30">
        <f t="shared" si="9"/>
        <v>0.0279</v>
      </c>
      <c r="I149" s="31">
        <f t="shared" si="10"/>
        <v>41.1804</v>
      </c>
      <c r="J149" s="49"/>
    </row>
    <row r="150" spans="1:10" ht="15" thickBot="1">
      <c r="A150" s="26" t="s">
        <v>49</v>
      </c>
      <c r="B150" s="76" t="s">
        <v>173</v>
      </c>
      <c r="C150" s="30">
        <v>155</v>
      </c>
      <c r="D150" s="30">
        <v>1</v>
      </c>
      <c r="E150" s="37">
        <v>12</v>
      </c>
      <c r="F150" s="77" t="s">
        <v>416</v>
      </c>
      <c r="G150" s="47">
        <f t="shared" si="11"/>
        <v>1860</v>
      </c>
      <c r="H150" s="30">
        <f t="shared" si="9"/>
        <v>0.0279</v>
      </c>
      <c r="I150" s="31">
        <f t="shared" si="10"/>
        <v>51.894000000000005</v>
      </c>
      <c r="J150" s="49"/>
    </row>
    <row r="151" spans="1:10" ht="15" thickBot="1">
      <c r="A151" s="26" t="s">
        <v>174</v>
      </c>
      <c r="B151" s="76" t="s">
        <v>175</v>
      </c>
      <c r="C151" s="30">
        <v>143</v>
      </c>
      <c r="D151" s="30">
        <v>1</v>
      </c>
      <c r="E151" s="37">
        <v>12</v>
      </c>
      <c r="F151" s="77" t="s">
        <v>416</v>
      </c>
      <c r="G151" s="47">
        <f t="shared" si="11"/>
        <v>1716</v>
      </c>
      <c r="H151" s="30">
        <f t="shared" si="9"/>
        <v>0.0279</v>
      </c>
      <c r="I151" s="31">
        <f t="shared" si="10"/>
        <v>47.876400000000004</v>
      </c>
      <c r="J151" s="49"/>
    </row>
    <row r="152" spans="1:10" ht="15" thickBot="1">
      <c r="A152" s="81" t="s">
        <v>50</v>
      </c>
      <c r="B152" s="78" t="s">
        <v>275</v>
      </c>
      <c r="C152" s="79">
        <v>799</v>
      </c>
      <c r="D152" s="79">
        <v>1.5</v>
      </c>
      <c r="E152" s="37">
        <v>12</v>
      </c>
      <c r="F152" s="77" t="s">
        <v>417</v>
      </c>
      <c r="G152" s="47">
        <f t="shared" si="11"/>
        <v>14382</v>
      </c>
      <c r="H152" s="30">
        <f t="shared" si="9"/>
        <v>0.0279</v>
      </c>
      <c r="I152" s="31">
        <f t="shared" si="10"/>
        <v>401.25780000000003</v>
      </c>
      <c r="J152" s="49"/>
    </row>
    <row r="153" spans="1:10" ht="15" thickBot="1">
      <c r="A153" s="26" t="s">
        <v>50</v>
      </c>
      <c r="B153" s="76" t="s">
        <v>276</v>
      </c>
      <c r="C153" s="30">
        <v>16</v>
      </c>
      <c r="D153" s="30">
        <v>2</v>
      </c>
      <c r="E153" s="37">
        <v>12</v>
      </c>
      <c r="F153" s="77" t="s">
        <v>417</v>
      </c>
      <c r="G153" s="47">
        <f t="shared" si="11"/>
        <v>384</v>
      </c>
      <c r="H153" s="30">
        <f t="shared" si="9"/>
        <v>0.0279</v>
      </c>
      <c r="I153" s="31">
        <f t="shared" si="10"/>
        <v>10.7136</v>
      </c>
      <c r="J153" s="49"/>
    </row>
    <row r="154" spans="1:10" ht="15" thickBot="1">
      <c r="A154" s="81" t="s">
        <v>50</v>
      </c>
      <c r="B154" s="78" t="s">
        <v>277</v>
      </c>
      <c r="C154" s="79">
        <v>212</v>
      </c>
      <c r="D154" s="79">
        <v>1</v>
      </c>
      <c r="E154" s="37">
        <v>12</v>
      </c>
      <c r="F154" s="77" t="s">
        <v>416</v>
      </c>
      <c r="G154" s="47">
        <f t="shared" si="11"/>
        <v>2544</v>
      </c>
      <c r="H154" s="30">
        <f t="shared" si="9"/>
        <v>0.0279</v>
      </c>
      <c r="I154" s="31">
        <f t="shared" si="10"/>
        <v>70.97760000000001</v>
      </c>
      <c r="J154" s="49"/>
    </row>
    <row r="155" spans="1:10" ht="15" thickBot="1">
      <c r="A155" s="26" t="s">
        <v>50</v>
      </c>
      <c r="B155" s="76" t="s">
        <v>278</v>
      </c>
      <c r="C155" s="30">
        <v>112</v>
      </c>
      <c r="D155" s="30">
        <v>1.5</v>
      </c>
      <c r="E155" s="37">
        <v>12</v>
      </c>
      <c r="F155" s="77" t="s">
        <v>416</v>
      </c>
      <c r="G155" s="47">
        <f t="shared" si="11"/>
        <v>2016</v>
      </c>
      <c r="H155" s="30">
        <f t="shared" si="9"/>
        <v>0.0279</v>
      </c>
      <c r="I155" s="31">
        <f t="shared" si="10"/>
        <v>56.2464</v>
      </c>
      <c r="J155" s="49"/>
    </row>
    <row r="156" spans="1:10" ht="15" thickBot="1">
      <c r="A156" s="26" t="s">
        <v>180</v>
      </c>
      <c r="B156" s="76" t="s">
        <v>181</v>
      </c>
      <c r="C156" s="30">
        <v>400</v>
      </c>
      <c r="D156" s="30">
        <v>1</v>
      </c>
      <c r="E156" s="37">
        <v>12</v>
      </c>
      <c r="F156" s="77" t="s">
        <v>416</v>
      </c>
      <c r="G156" s="47">
        <f t="shared" si="11"/>
        <v>4800</v>
      </c>
      <c r="H156" s="30">
        <f t="shared" si="9"/>
        <v>0.0279</v>
      </c>
      <c r="I156" s="31">
        <f t="shared" si="10"/>
        <v>133.92000000000002</v>
      </c>
      <c r="J156" s="49"/>
    </row>
    <row r="157" spans="1:10" ht="15" thickBot="1">
      <c r="A157" s="26" t="s">
        <v>182</v>
      </c>
      <c r="B157" s="76" t="s">
        <v>279</v>
      </c>
      <c r="C157" s="30">
        <v>160</v>
      </c>
      <c r="D157" s="30">
        <v>1.5</v>
      </c>
      <c r="E157" s="37">
        <v>12</v>
      </c>
      <c r="F157" s="77" t="s">
        <v>416</v>
      </c>
      <c r="G157" s="47">
        <f t="shared" si="11"/>
        <v>2880</v>
      </c>
      <c r="H157" s="30">
        <f t="shared" si="9"/>
        <v>0.0279</v>
      </c>
      <c r="I157" s="31">
        <f t="shared" si="10"/>
        <v>80.352</v>
      </c>
      <c r="J157" s="49"/>
    </row>
    <row r="158" spans="1:10" ht="15" thickBot="1">
      <c r="A158" s="26" t="s">
        <v>182</v>
      </c>
      <c r="B158" s="76" t="s">
        <v>280</v>
      </c>
      <c r="C158" s="30">
        <v>120</v>
      </c>
      <c r="D158" s="30">
        <v>1</v>
      </c>
      <c r="E158" s="37">
        <v>12</v>
      </c>
      <c r="F158" s="77" t="s">
        <v>416</v>
      </c>
      <c r="G158" s="47">
        <f t="shared" si="11"/>
        <v>1440</v>
      </c>
      <c r="H158" s="30">
        <f t="shared" si="9"/>
        <v>0.0279</v>
      </c>
      <c r="I158" s="31">
        <f t="shared" si="10"/>
        <v>40.176</v>
      </c>
      <c r="J158" s="49"/>
    </row>
    <row r="159" spans="1:10" ht="15" thickBot="1">
      <c r="A159" s="26" t="s">
        <v>57</v>
      </c>
      <c r="B159" s="76" t="s">
        <v>184</v>
      </c>
      <c r="C159" s="30">
        <v>200</v>
      </c>
      <c r="D159" s="30">
        <v>1</v>
      </c>
      <c r="E159" s="37">
        <v>12</v>
      </c>
      <c r="F159" s="77" t="s">
        <v>416</v>
      </c>
      <c r="G159" s="47">
        <f t="shared" si="11"/>
        <v>2400</v>
      </c>
      <c r="H159" s="30">
        <f t="shared" si="9"/>
        <v>0.0279</v>
      </c>
      <c r="I159" s="31">
        <f t="shared" si="10"/>
        <v>66.96000000000001</v>
      </c>
      <c r="J159" s="49"/>
    </row>
    <row r="160" spans="1:10" ht="15" thickBot="1">
      <c r="A160" s="26" t="s">
        <v>58</v>
      </c>
      <c r="B160" s="76" t="s">
        <v>281</v>
      </c>
      <c r="C160" s="30">
        <v>120</v>
      </c>
      <c r="D160" s="30">
        <v>1</v>
      </c>
      <c r="E160" s="37">
        <v>12</v>
      </c>
      <c r="F160" s="77" t="s">
        <v>416</v>
      </c>
      <c r="G160" s="47">
        <f t="shared" si="11"/>
        <v>1440</v>
      </c>
      <c r="H160" s="30">
        <f t="shared" si="9"/>
        <v>0.0279</v>
      </c>
      <c r="I160" s="31">
        <f t="shared" si="10"/>
        <v>40.176</v>
      </c>
      <c r="J160" s="49"/>
    </row>
    <row r="161" spans="1:10" ht="15" thickBot="1">
      <c r="A161" s="26" t="s">
        <v>186</v>
      </c>
      <c r="B161" s="76" t="s">
        <v>187</v>
      </c>
      <c r="C161" s="30">
        <v>60</v>
      </c>
      <c r="D161" s="30">
        <v>1</v>
      </c>
      <c r="E161" s="37">
        <v>12</v>
      </c>
      <c r="F161" s="77" t="s">
        <v>416</v>
      </c>
      <c r="G161" s="47">
        <f t="shared" si="11"/>
        <v>720</v>
      </c>
      <c r="H161" s="30">
        <f t="shared" si="9"/>
        <v>0.0279</v>
      </c>
      <c r="I161" s="31">
        <f t="shared" si="10"/>
        <v>20.088</v>
      </c>
      <c r="J161" s="49"/>
    </row>
    <row r="162" spans="1:10" ht="15" thickBot="1">
      <c r="A162" s="26" t="s">
        <v>66</v>
      </c>
      <c r="B162" s="76" t="s">
        <v>190</v>
      </c>
      <c r="C162" s="30">
        <v>229</v>
      </c>
      <c r="D162" s="30">
        <v>1</v>
      </c>
      <c r="E162" s="37">
        <v>12</v>
      </c>
      <c r="F162" s="77" t="s">
        <v>416</v>
      </c>
      <c r="G162" s="47">
        <f t="shared" si="11"/>
        <v>2748</v>
      </c>
      <c r="H162" s="30">
        <f t="shared" si="9"/>
        <v>0.0279</v>
      </c>
      <c r="I162" s="31">
        <f t="shared" si="10"/>
        <v>76.6692</v>
      </c>
      <c r="J162" s="49"/>
    </row>
    <row r="163" spans="1:10" ht="15" customHeight="1" thickBot="1">
      <c r="A163" s="206"/>
      <c r="B163" s="207"/>
      <c r="C163" s="207"/>
      <c r="D163" s="207"/>
      <c r="E163" s="207"/>
      <c r="F163" s="207"/>
      <c r="G163" s="207"/>
      <c r="H163" s="207"/>
      <c r="I163" s="208"/>
      <c r="J163" s="49"/>
    </row>
    <row r="164" spans="1:10" ht="15.75" thickBot="1">
      <c r="A164" s="28" t="s">
        <v>69</v>
      </c>
      <c r="B164" s="76"/>
      <c r="C164" s="73"/>
      <c r="D164" s="73"/>
      <c r="E164" s="76"/>
      <c r="F164" s="76"/>
      <c r="G164" s="30"/>
      <c r="H164" s="30"/>
      <c r="I164" s="31"/>
      <c r="J164" s="49"/>
    </row>
    <row r="165" spans="1:10" ht="15" thickBot="1">
      <c r="A165" s="26" t="s">
        <v>70</v>
      </c>
      <c r="B165" s="76" t="s">
        <v>191</v>
      </c>
      <c r="C165" s="30">
        <v>99</v>
      </c>
      <c r="D165" s="30">
        <v>1.5</v>
      </c>
      <c r="E165" s="37">
        <v>0</v>
      </c>
      <c r="F165" s="77" t="s">
        <v>417</v>
      </c>
      <c r="G165" s="47">
        <f aca="true" t="shared" si="12" ref="G165:G178">E165*D165*C165</f>
        <v>0</v>
      </c>
      <c r="H165" s="30">
        <f t="shared" si="9"/>
        <v>0.0279</v>
      </c>
      <c r="I165" s="31">
        <f t="shared" si="10"/>
        <v>0</v>
      </c>
      <c r="J165" s="49"/>
    </row>
    <row r="166" spans="1:10" ht="15" thickBot="1">
      <c r="A166" s="26" t="s">
        <v>192</v>
      </c>
      <c r="B166" s="76" t="s">
        <v>193</v>
      </c>
      <c r="C166" s="30">
        <v>150</v>
      </c>
      <c r="D166" s="30">
        <v>1.5</v>
      </c>
      <c r="E166" s="37">
        <v>0</v>
      </c>
      <c r="F166" s="77" t="s">
        <v>416</v>
      </c>
      <c r="G166" s="47">
        <f t="shared" si="12"/>
        <v>0</v>
      </c>
      <c r="H166" s="30">
        <f t="shared" si="9"/>
        <v>0.0279</v>
      </c>
      <c r="I166" s="31">
        <f t="shared" si="10"/>
        <v>0</v>
      </c>
      <c r="J166" s="49"/>
    </row>
    <row r="167" spans="1:10" ht="15" thickBot="1">
      <c r="A167" s="26" t="s">
        <v>194</v>
      </c>
      <c r="B167" s="76" t="s">
        <v>282</v>
      </c>
      <c r="C167" s="30">
        <v>390</v>
      </c>
      <c r="D167" s="30">
        <v>1</v>
      </c>
      <c r="E167" s="37">
        <v>12</v>
      </c>
      <c r="F167" s="77" t="s">
        <v>416</v>
      </c>
      <c r="G167" s="47">
        <f t="shared" si="12"/>
        <v>4680</v>
      </c>
      <c r="H167" s="30">
        <f t="shared" si="9"/>
        <v>0.0279</v>
      </c>
      <c r="I167" s="31">
        <f t="shared" si="10"/>
        <v>130.572</v>
      </c>
      <c r="J167" s="49"/>
    </row>
    <row r="168" spans="1:10" ht="15" thickBot="1">
      <c r="A168" s="26" t="s">
        <v>196</v>
      </c>
      <c r="B168" s="76" t="s">
        <v>283</v>
      </c>
      <c r="C168" s="30">
        <v>180</v>
      </c>
      <c r="D168" s="30">
        <v>1</v>
      </c>
      <c r="E168" s="37">
        <v>12</v>
      </c>
      <c r="F168" s="77" t="s">
        <v>416</v>
      </c>
      <c r="G168" s="47">
        <f t="shared" si="12"/>
        <v>2160</v>
      </c>
      <c r="H168" s="30">
        <f t="shared" si="9"/>
        <v>0.0279</v>
      </c>
      <c r="I168" s="31">
        <f t="shared" si="10"/>
        <v>60.264</v>
      </c>
      <c r="J168" s="49"/>
    </row>
    <row r="169" spans="1:10" ht="15" thickBot="1">
      <c r="A169" s="26" t="s">
        <v>198</v>
      </c>
      <c r="B169" s="76" t="s">
        <v>284</v>
      </c>
      <c r="C169" s="30">
        <v>90</v>
      </c>
      <c r="D169" s="30">
        <v>1.5</v>
      </c>
      <c r="E169" s="37">
        <v>12</v>
      </c>
      <c r="F169" s="77" t="s">
        <v>416</v>
      </c>
      <c r="G169" s="47">
        <f t="shared" si="12"/>
        <v>1620</v>
      </c>
      <c r="H169" s="30">
        <f t="shared" si="9"/>
        <v>0.0279</v>
      </c>
      <c r="I169" s="31">
        <f t="shared" si="10"/>
        <v>45.198</v>
      </c>
      <c r="J169" s="49"/>
    </row>
    <row r="170" spans="1:10" ht="15" thickBot="1">
      <c r="A170" s="26" t="s">
        <v>199</v>
      </c>
      <c r="B170" s="76" t="s">
        <v>285</v>
      </c>
      <c r="C170" s="30">
        <v>61</v>
      </c>
      <c r="D170" s="30">
        <v>1</v>
      </c>
      <c r="E170" s="37">
        <v>12</v>
      </c>
      <c r="F170" s="77" t="s">
        <v>416</v>
      </c>
      <c r="G170" s="47">
        <f t="shared" si="12"/>
        <v>732</v>
      </c>
      <c r="H170" s="30">
        <f t="shared" si="9"/>
        <v>0.0279</v>
      </c>
      <c r="I170" s="31">
        <f t="shared" si="10"/>
        <v>20.422800000000002</v>
      </c>
      <c r="J170" s="49"/>
    </row>
    <row r="171" spans="1:10" ht="15" thickBot="1">
      <c r="A171" s="26" t="s">
        <v>409</v>
      </c>
      <c r="B171" s="76" t="s">
        <v>410</v>
      </c>
      <c r="C171" s="30">
        <v>140</v>
      </c>
      <c r="D171" s="30">
        <v>1</v>
      </c>
      <c r="E171" s="37">
        <v>12</v>
      </c>
      <c r="F171" s="77" t="s">
        <v>416</v>
      </c>
      <c r="G171" s="47">
        <f t="shared" si="12"/>
        <v>1680</v>
      </c>
      <c r="H171" s="30">
        <f t="shared" si="9"/>
        <v>0.0279</v>
      </c>
      <c r="I171" s="31">
        <f>H171*G171</f>
        <v>46.872</v>
      </c>
      <c r="J171" s="49"/>
    </row>
    <row r="172" spans="1:10" ht="15" thickBot="1">
      <c r="A172" s="26" t="s">
        <v>201</v>
      </c>
      <c r="B172" s="76" t="s">
        <v>202</v>
      </c>
      <c r="C172" s="30">
        <v>350</v>
      </c>
      <c r="D172" s="30">
        <v>1</v>
      </c>
      <c r="E172" s="37">
        <v>12</v>
      </c>
      <c r="F172" s="77" t="s">
        <v>416</v>
      </c>
      <c r="G172" s="47">
        <f t="shared" si="12"/>
        <v>4200</v>
      </c>
      <c r="H172" s="30">
        <f t="shared" si="9"/>
        <v>0.0279</v>
      </c>
      <c r="I172" s="31">
        <f t="shared" si="10"/>
        <v>117.18</v>
      </c>
      <c r="J172" s="49"/>
    </row>
    <row r="173" spans="1:10" ht="15" thickBot="1">
      <c r="A173" s="26" t="s">
        <v>203</v>
      </c>
      <c r="B173" s="76" t="s">
        <v>286</v>
      </c>
      <c r="C173" s="30">
        <v>200</v>
      </c>
      <c r="D173" s="30">
        <v>1.5</v>
      </c>
      <c r="E173" s="37">
        <v>12</v>
      </c>
      <c r="F173" s="77" t="s">
        <v>416</v>
      </c>
      <c r="G173" s="47">
        <f t="shared" si="12"/>
        <v>3600</v>
      </c>
      <c r="H173" s="30">
        <f t="shared" si="9"/>
        <v>0.0279</v>
      </c>
      <c r="I173" s="31">
        <f t="shared" si="10"/>
        <v>100.44</v>
      </c>
      <c r="J173" s="49"/>
    </row>
    <row r="174" spans="1:10" ht="15" thickBot="1">
      <c r="A174" s="26" t="s">
        <v>203</v>
      </c>
      <c r="B174" s="76" t="s">
        <v>287</v>
      </c>
      <c r="C174" s="30">
        <v>313</v>
      </c>
      <c r="D174" s="30">
        <v>1.2</v>
      </c>
      <c r="E174" s="37">
        <v>12</v>
      </c>
      <c r="F174" s="77" t="s">
        <v>416</v>
      </c>
      <c r="G174" s="47">
        <f t="shared" si="12"/>
        <v>4507.2</v>
      </c>
      <c r="H174" s="30">
        <f t="shared" si="9"/>
        <v>0.0279</v>
      </c>
      <c r="I174" s="31">
        <f t="shared" si="10"/>
        <v>125.75088</v>
      </c>
      <c r="J174" s="49"/>
    </row>
    <row r="175" spans="1:10" ht="15" thickBot="1">
      <c r="A175" s="26" t="s">
        <v>72</v>
      </c>
      <c r="B175" s="76" t="s">
        <v>208</v>
      </c>
      <c r="C175" s="30">
        <v>510</v>
      </c>
      <c r="D175" s="30">
        <v>1.3</v>
      </c>
      <c r="E175" s="37">
        <v>12</v>
      </c>
      <c r="F175" s="77" t="s">
        <v>416</v>
      </c>
      <c r="G175" s="47">
        <f t="shared" si="12"/>
        <v>7956.000000000001</v>
      </c>
      <c r="H175" s="30">
        <f t="shared" si="9"/>
        <v>0.0279</v>
      </c>
      <c r="I175" s="31">
        <f t="shared" si="10"/>
        <v>221.97240000000002</v>
      </c>
      <c r="J175" s="49"/>
    </row>
    <row r="176" spans="1:10" ht="15" thickBot="1">
      <c r="A176" s="26" t="s">
        <v>196</v>
      </c>
      <c r="B176" s="76" t="s">
        <v>209</v>
      </c>
      <c r="C176" s="30">
        <v>40</v>
      </c>
      <c r="D176" s="30">
        <v>1.2</v>
      </c>
      <c r="E176" s="37">
        <v>12</v>
      </c>
      <c r="F176" s="77" t="s">
        <v>416</v>
      </c>
      <c r="G176" s="47">
        <f t="shared" si="12"/>
        <v>576</v>
      </c>
      <c r="H176" s="30">
        <f t="shared" si="9"/>
        <v>0.0279</v>
      </c>
      <c r="I176" s="31">
        <f t="shared" si="10"/>
        <v>16.0704</v>
      </c>
      <c r="J176" s="49"/>
    </row>
    <row r="177" spans="1:10" ht="15" thickBot="1">
      <c r="A177" s="26" t="s">
        <v>72</v>
      </c>
      <c r="B177" s="76" t="s">
        <v>288</v>
      </c>
      <c r="C177" s="30">
        <v>1400</v>
      </c>
      <c r="D177" s="30">
        <v>1.2</v>
      </c>
      <c r="E177" s="37">
        <v>12</v>
      </c>
      <c r="F177" s="77" t="s">
        <v>416</v>
      </c>
      <c r="G177" s="47">
        <f t="shared" si="12"/>
        <v>20159.999999999996</v>
      </c>
      <c r="H177" s="30">
        <f t="shared" si="9"/>
        <v>0.0279</v>
      </c>
      <c r="I177" s="31">
        <f t="shared" si="10"/>
        <v>562.4639999999999</v>
      </c>
      <c r="J177" s="49"/>
    </row>
    <row r="178" spans="1:10" ht="15" thickBot="1">
      <c r="A178" s="26" t="s">
        <v>71</v>
      </c>
      <c r="B178" s="76" t="s">
        <v>211</v>
      </c>
      <c r="C178" s="30">
        <v>500</v>
      </c>
      <c r="D178" s="30">
        <v>1.3</v>
      </c>
      <c r="E178" s="37">
        <v>12</v>
      </c>
      <c r="F178" s="77" t="s">
        <v>416</v>
      </c>
      <c r="G178" s="47">
        <f t="shared" si="12"/>
        <v>7800.000000000001</v>
      </c>
      <c r="H178" s="30">
        <f t="shared" si="9"/>
        <v>0.0279</v>
      </c>
      <c r="I178" s="31">
        <f t="shared" si="10"/>
        <v>217.62000000000003</v>
      </c>
      <c r="J178" s="49"/>
    </row>
    <row r="179" spans="1:10" ht="15" customHeight="1" thickBot="1">
      <c r="A179" s="206"/>
      <c r="B179" s="207"/>
      <c r="C179" s="207"/>
      <c r="D179" s="207"/>
      <c r="E179" s="207"/>
      <c r="F179" s="207"/>
      <c r="G179" s="207"/>
      <c r="H179" s="207"/>
      <c r="I179" s="208"/>
      <c r="J179" s="49"/>
    </row>
    <row r="180" spans="1:10" ht="15.75" thickBot="1">
      <c r="A180" s="28" t="s">
        <v>75</v>
      </c>
      <c r="B180" s="76"/>
      <c r="C180" s="73"/>
      <c r="D180" s="73"/>
      <c r="E180" s="76"/>
      <c r="F180" s="76"/>
      <c r="G180" s="76"/>
      <c r="H180" s="30"/>
      <c r="I180" s="31"/>
      <c r="J180" s="49"/>
    </row>
    <row r="181" spans="1:10" ht="15" thickBot="1">
      <c r="A181" s="26" t="s">
        <v>218</v>
      </c>
      <c r="B181" s="76" t="s">
        <v>289</v>
      </c>
      <c r="C181" s="30">
        <v>50</v>
      </c>
      <c r="D181" s="30">
        <v>1.5</v>
      </c>
      <c r="E181" s="37">
        <v>12</v>
      </c>
      <c r="F181" s="77" t="s">
        <v>416</v>
      </c>
      <c r="G181" s="30">
        <f aca="true" t="shared" si="13" ref="G181:G194">E181*C181*D181</f>
        <v>900</v>
      </c>
      <c r="H181" s="30">
        <f aca="true" t="shared" si="14" ref="H181:H199">0.9*0.031</f>
        <v>0.0279</v>
      </c>
      <c r="I181" s="31">
        <f aca="true" t="shared" si="15" ref="I181:I199">H181*G181</f>
        <v>25.11</v>
      </c>
      <c r="J181" s="49"/>
    </row>
    <row r="182" spans="1:10" ht="15" thickBot="1">
      <c r="A182" s="26" t="s">
        <v>218</v>
      </c>
      <c r="B182" s="76" t="s">
        <v>290</v>
      </c>
      <c r="C182" s="30">
        <v>50</v>
      </c>
      <c r="D182" s="30">
        <v>1.4</v>
      </c>
      <c r="E182" s="37">
        <v>12</v>
      </c>
      <c r="F182" s="77" t="s">
        <v>416</v>
      </c>
      <c r="G182" s="30">
        <f t="shared" si="13"/>
        <v>840</v>
      </c>
      <c r="H182" s="30">
        <f t="shared" si="14"/>
        <v>0.0279</v>
      </c>
      <c r="I182" s="31">
        <f t="shared" si="15"/>
        <v>23.436</v>
      </c>
      <c r="J182" s="49"/>
    </row>
    <row r="183" spans="1:10" ht="15" thickBot="1">
      <c r="A183" s="26" t="s">
        <v>84</v>
      </c>
      <c r="B183" s="76" t="s">
        <v>220</v>
      </c>
      <c r="C183" s="30">
        <v>54</v>
      </c>
      <c r="D183" s="30">
        <v>1.4</v>
      </c>
      <c r="E183" s="37">
        <v>12</v>
      </c>
      <c r="F183" s="77" t="s">
        <v>416</v>
      </c>
      <c r="G183" s="30">
        <f t="shared" si="13"/>
        <v>907.1999999999999</v>
      </c>
      <c r="H183" s="30">
        <f t="shared" si="14"/>
        <v>0.0279</v>
      </c>
      <c r="I183" s="31">
        <f t="shared" si="15"/>
        <v>25.31088</v>
      </c>
      <c r="J183" s="49"/>
    </row>
    <row r="184" spans="1:10" ht="15" thickBot="1">
      <c r="A184" s="26" t="s">
        <v>76</v>
      </c>
      <c r="B184" s="76" t="s">
        <v>222</v>
      </c>
      <c r="C184" s="30">
        <v>193</v>
      </c>
      <c r="D184" s="30">
        <v>1.3</v>
      </c>
      <c r="E184" s="37">
        <v>12</v>
      </c>
      <c r="F184" s="77" t="s">
        <v>416</v>
      </c>
      <c r="G184" s="30">
        <f t="shared" si="13"/>
        <v>3010.8</v>
      </c>
      <c r="H184" s="30">
        <f t="shared" si="14"/>
        <v>0.0279</v>
      </c>
      <c r="I184" s="31">
        <f t="shared" si="15"/>
        <v>84.00132</v>
      </c>
      <c r="J184" s="49"/>
    </row>
    <row r="185" spans="1:10" ht="15" thickBot="1">
      <c r="A185" s="26" t="s">
        <v>81</v>
      </c>
      <c r="B185" s="76" t="s">
        <v>291</v>
      </c>
      <c r="C185" s="30">
        <v>50</v>
      </c>
      <c r="D185" s="30">
        <v>1.2</v>
      </c>
      <c r="E185" s="37">
        <v>12</v>
      </c>
      <c r="F185" s="77" t="s">
        <v>416</v>
      </c>
      <c r="G185" s="30">
        <f t="shared" si="13"/>
        <v>720</v>
      </c>
      <c r="H185" s="30">
        <f t="shared" si="14"/>
        <v>0.0279</v>
      </c>
      <c r="I185" s="31">
        <f t="shared" si="15"/>
        <v>20.088</v>
      </c>
      <c r="J185" s="49"/>
    </row>
    <row r="186" spans="1:10" ht="15" thickBot="1">
      <c r="A186" s="26" t="s">
        <v>84</v>
      </c>
      <c r="B186" s="76" t="s">
        <v>233</v>
      </c>
      <c r="C186" s="30">
        <v>362</v>
      </c>
      <c r="D186" s="30">
        <v>1.5</v>
      </c>
      <c r="E186" s="37">
        <v>25</v>
      </c>
      <c r="F186" s="77" t="s">
        <v>417</v>
      </c>
      <c r="G186" s="30">
        <f t="shared" si="13"/>
        <v>13575</v>
      </c>
      <c r="H186" s="30">
        <f t="shared" si="14"/>
        <v>0.0279</v>
      </c>
      <c r="I186" s="31">
        <f t="shared" si="15"/>
        <v>378.7425</v>
      </c>
      <c r="J186" s="49"/>
    </row>
    <row r="187" spans="1:10" ht="15" thickBot="1">
      <c r="A187" s="81" t="s">
        <v>84</v>
      </c>
      <c r="B187" s="78" t="s">
        <v>292</v>
      </c>
      <c r="C187" s="79">
        <v>395</v>
      </c>
      <c r="D187" s="79">
        <v>1.5</v>
      </c>
      <c r="E187" s="37">
        <v>12</v>
      </c>
      <c r="F187" s="77" t="s">
        <v>416</v>
      </c>
      <c r="G187" s="30">
        <f t="shared" si="13"/>
        <v>7110</v>
      </c>
      <c r="H187" s="30">
        <f t="shared" si="14"/>
        <v>0.0279</v>
      </c>
      <c r="I187" s="31">
        <f t="shared" si="15"/>
        <v>198.369</v>
      </c>
      <c r="J187" s="49"/>
    </row>
    <row r="188" spans="1:10" ht="15" thickBot="1">
      <c r="A188" s="81" t="s">
        <v>84</v>
      </c>
      <c r="B188" s="78" t="s">
        <v>293</v>
      </c>
      <c r="C188" s="79">
        <v>574</v>
      </c>
      <c r="D188" s="79">
        <v>1.5</v>
      </c>
      <c r="E188" s="37">
        <v>12</v>
      </c>
      <c r="F188" s="77" t="s">
        <v>416</v>
      </c>
      <c r="G188" s="30">
        <f t="shared" si="13"/>
        <v>10332</v>
      </c>
      <c r="H188" s="30">
        <f t="shared" si="14"/>
        <v>0.0279</v>
      </c>
      <c r="I188" s="31">
        <f t="shared" si="15"/>
        <v>288.2628</v>
      </c>
      <c r="J188" s="49"/>
    </row>
    <row r="189" spans="1:10" ht="15" thickBot="1">
      <c r="A189" s="26" t="s">
        <v>84</v>
      </c>
      <c r="B189" s="76" t="s">
        <v>294</v>
      </c>
      <c r="C189" s="30">
        <v>139</v>
      </c>
      <c r="D189" s="30">
        <v>2</v>
      </c>
      <c r="E189" s="37">
        <v>12</v>
      </c>
      <c r="F189" s="77" t="s">
        <v>416</v>
      </c>
      <c r="G189" s="30">
        <f t="shared" si="13"/>
        <v>3336</v>
      </c>
      <c r="H189" s="30">
        <f t="shared" si="14"/>
        <v>0.0279</v>
      </c>
      <c r="I189" s="31">
        <f t="shared" si="15"/>
        <v>93.0744</v>
      </c>
      <c r="J189" s="49"/>
    </row>
    <row r="190" spans="1:10" ht="15" thickBot="1">
      <c r="A190" s="26" t="s">
        <v>235</v>
      </c>
      <c r="B190" s="76" t="s">
        <v>236</v>
      </c>
      <c r="C190" s="30">
        <v>250</v>
      </c>
      <c r="D190" s="30">
        <v>1.2</v>
      </c>
      <c r="E190" s="37">
        <v>12</v>
      </c>
      <c r="F190" s="77" t="s">
        <v>416</v>
      </c>
      <c r="G190" s="30">
        <f t="shared" si="13"/>
        <v>3600</v>
      </c>
      <c r="H190" s="30">
        <f t="shared" si="14"/>
        <v>0.0279</v>
      </c>
      <c r="I190" s="31">
        <f t="shared" si="15"/>
        <v>100.44</v>
      </c>
      <c r="J190" s="49"/>
    </row>
    <row r="191" spans="1:10" ht="15" thickBot="1">
      <c r="A191" s="26" t="s">
        <v>295</v>
      </c>
      <c r="B191" s="76" t="s">
        <v>296</v>
      </c>
      <c r="C191" s="30">
        <v>100</v>
      </c>
      <c r="D191" s="30">
        <v>4</v>
      </c>
      <c r="E191" s="37">
        <v>12</v>
      </c>
      <c r="F191" s="77" t="s">
        <v>416</v>
      </c>
      <c r="G191" s="30">
        <f t="shared" si="13"/>
        <v>4800</v>
      </c>
      <c r="H191" s="30">
        <f t="shared" si="14"/>
        <v>0.0279</v>
      </c>
      <c r="I191" s="31">
        <f t="shared" si="15"/>
        <v>133.92000000000002</v>
      </c>
      <c r="J191" s="49"/>
    </row>
    <row r="192" spans="1:10" ht="15" thickBot="1">
      <c r="A192" s="26" t="s">
        <v>78</v>
      </c>
      <c r="B192" s="76" t="s">
        <v>297</v>
      </c>
      <c r="C192" s="30">
        <v>100</v>
      </c>
      <c r="D192" s="30">
        <v>1.2</v>
      </c>
      <c r="E192" s="37">
        <v>12</v>
      </c>
      <c r="F192" s="77" t="s">
        <v>416</v>
      </c>
      <c r="G192" s="30">
        <f t="shared" si="13"/>
        <v>1440</v>
      </c>
      <c r="H192" s="30">
        <f t="shared" si="14"/>
        <v>0.0279</v>
      </c>
      <c r="I192" s="31">
        <f t="shared" si="15"/>
        <v>40.176</v>
      </c>
      <c r="J192" s="49"/>
    </row>
    <row r="193" spans="1:10" ht="15" thickBot="1">
      <c r="A193" s="26" t="s">
        <v>78</v>
      </c>
      <c r="B193" s="76" t="s">
        <v>298</v>
      </c>
      <c r="C193" s="30">
        <v>222</v>
      </c>
      <c r="D193" s="30">
        <v>1.4</v>
      </c>
      <c r="E193" s="37">
        <v>12</v>
      </c>
      <c r="F193" s="77" t="s">
        <v>416</v>
      </c>
      <c r="G193" s="30">
        <f t="shared" si="13"/>
        <v>3729.6</v>
      </c>
      <c r="H193" s="30">
        <f t="shared" si="14"/>
        <v>0.0279</v>
      </c>
      <c r="I193" s="31">
        <f t="shared" si="15"/>
        <v>104.05584</v>
      </c>
      <c r="J193" s="49"/>
    </row>
    <row r="194" spans="1:10" ht="15" thickBot="1">
      <c r="A194" s="26" t="s">
        <v>299</v>
      </c>
      <c r="B194" s="78"/>
      <c r="C194" s="30">
        <v>700</v>
      </c>
      <c r="D194" s="30">
        <v>1</v>
      </c>
      <c r="E194" s="37">
        <v>6</v>
      </c>
      <c r="F194" s="37"/>
      <c r="G194" s="30">
        <f t="shared" si="13"/>
        <v>4200</v>
      </c>
      <c r="H194" s="30">
        <f t="shared" si="14"/>
        <v>0.0279</v>
      </c>
      <c r="I194" s="31">
        <f t="shared" si="15"/>
        <v>117.18</v>
      </c>
      <c r="J194" s="49"/>
    </row>
    <row r="195" spans="1:10" ht="15" customHeight="1" thickBot="1">
      <c r="A195" s="206"/>
      <c r="B195" s="207"/>
      <c r="C195" s="207"/>
      <c r="D195" s="207"/>
      <c r="E195" s="207"/>
      <c r="F195" s="207"/>
      <c r="G195" s="207"/>
      <c r="H195" s="207"/>
      <c r="I195" s="208"/>
      <c r="J195" s="49"/>
    </row>
    <row r="196" spans="1:10" ht="15.75" thickBot="1">
      <c r="A196" s="28" t="s">
        <v>88</v>
      </c>
      <c r="B196" s="76"/>
      <c r="C196" s="73"/>
      <c r="D196" s="73"/>
      <c r="E196" s="76"/>
      <c r="F196" s="76"/>
      <c r="G196" s="30"/>
      <c r="H196" s="30"/>
      <c r="I196" s="31"/>
      <c r="J196" s="49"/>
    </row>
    <row r="197" spans="1:10" ht="15" thickBot="1">
      <c r="A197" s="26" t="s">
        <v>90</v>
      </c>
      <c r="B197" s="76" t="s">
        <v>240</v>
      </c>
      <c r="C197" s="30">
        <v>700</v>
      </c>
      <c r="D197" s="30">
        <v>1.2</v>
      </c>
      <c r="E197" s="37">
        <v>12</v>
      </c>
      <c r="F197" s="77" t="s">
        <v>416</v>
      </c>
      <c r="G197" s="30">
        <f>E197*C197*D197</f>
        <v>10080</v>
      </c>
      <c r="H197" s="30">
        <f t="shared" si="14"/>
        <v>0.0279</v>
      </c>
      <c r="I197" s="31">
        <f t="shared" si="15"/>
        <v>281.232</v>
      </c>
      <c r="J197" s="49"/>
    </row>
    <row r="198" spans="1:10" ht="15" thickBot="1">
      <c r="A198" s="26" t="s">
        <v>245</v>
      </c>
      <c r="B198" s="76" t="s">
        <v>246</v>
      </c>
      <c r="C198" s="30">
        <v>120</v>
      </c>
      <c r="D198" s="30">
        <v>1</v>
      </c>
      <c r="E198" s="37">
        <v>12</v>
      </c>
      <c r="F198" s="77" t="s">
        <v>416</v>
      </c>
      <c r="G198" s="30">
        <f>E198*C198*D198</f>
        <v>1440</v>
      </c>
      <c r="H198" s="30">
        <f t="shared" si="14"/>
        <v>0.0279</v>
      </c>
      <c r="I198" s="31">
        <f t="shared" si="15"/>
        <v>40.176</v>
      </c>
      <c r="J198" s="49"/>
    </row>
    <row r="199" spans="1:10" ht="15" thickBot="1">
      <c r="A199" s="26" t="s">
        <v>83</v>
      </c>
      <c r="B199" s="76" t="s">
        <v>300</v>
      </c>
      <c r="C199" s="30">
        <v>4431</v>
      </c>
      <c r="D199" s="30">
        <v>1</v>
      </c>
      <c r="E199" s="37">
        <v>12</v>
      </c>
      <c r="F199" s="77" t="s">
        <v>416</v>
      </c>
      <c r="G199" s="30">
        <f>E199*C199*D199</f>
        <v>53172</v>
      </c>
      <c r="H199" s="30">
        <f t="shared" si="14"/>
        <v>0.0279</v>
      </c>
      <c r="I199" s="31">
        <f t="shared" si="15"/>
        <v>1483.4988</v>
      </c>
      <c r="J199" s="49"/>
    </row>
    <row r="200" spans="1:10" ht="15.75" thickBot="1">
      <c r="A200" s="81"/>
      <c r="B200" s="76"/>
      <c r="C200" s="88"/>
      <c r="D200" s="88"/>
      <c r="E200" s="76"/>
      <c r="F200" s="76"/>
      <c r="G200" s="33">
        <f>SUM(G112:G199)</f>
        <v>706902.7999999999</v>
      </c>
      <c r="H200" s="30"/>
      <c r="I200" s="33">
        <f>SUM(I112:I199)</f>
        <v>19722.588120000004</v>
      </c>
      <c r="J200" s="49"/>
    </row>
    <row r="201" spans="1:10" ht="15" thickBot="1">
      <c r="A201" s="215"/>
      <c r="B201" s="198"/>
      <c r="C201" s="198"/>
      <c r="D201" s="198"/>
      <c r="E201" s="198"/>
      <c r="F201" s="198"/>
      <c r="G201" s="198"/>
      <c r="H201" s="198"/>
      <c r="I201" s="199"/>
      <c r="J201" s="49"/>
    </row>
    <row r="202" spans="1:10" ht="15.75" thickBot="1">
      <c r="A202" s="197" t="s">
        <v>301</v>
      </c>
      <c r="B202" s="198"/>
      <c r="C202" s="198"/>
      <c r="D202" s="198"/>
      <c r="E202" s="198"/>
      <c r="F202" s="198"/>
      <c r="G202" s="198"/>
      <c r="H202" s="198"/>
      <c r="I202" s="199"/>
      <c r="J202" s="49"/>
    </row>
    <row r="203" spans="1:10" ht="15" thickBot="1">
      <c r="A203" s="26"/>
      <c r="B203" s="73" t="s">
        <v>4</v>
      </c>
      <c r="C203" s="73" t="s">
        <v>2</v>
      </c>
      <c r="D203" s="76" t="s">
        <v>363</v>
      </c>
      <c r="E203" s="76" t="s">
        <v>5</v>
      </c>
      <c r="F203" s="80" t="s">
        <v>4</v>
      </c>
      <c r="G203" s="73" t="s">
        <v>377</v>
      </c>
      <c r="H203" s="73" t="s">
        <v>365</v>
      </c>
      <c r="I203" s="73"/>
      <c r="J203" s="49"/>
    </row>
    <row r="204" spans="1:10" ht="15" thickBot="1">
      <c r="A204" s="26" t="s">
        <v>302</v>
      </c>
      <c r="B204" s="73"/>
      <c r="C204" s="30">
        <v>405</v>
      </c>
      <c r="D204" s="37">
        <v>6</v>
      </c>
      <c r="E204" s="38">
        <f aca="true" t="shared" si="16" ref="E204:E215">D204*C204</f>
        <v>2430</v>
      </c>
      <c r="F204" s="77" t="s">
        <v>416</v>
      </c>
      <c r="G204" s="30">
        <f>0.9*0.047</f>
        <v>0.042300000000000004</v>
      </c>
      <c r="H204" s="31">
        <f>G204*E204</f>
        <v>102.78900000000002</v>
      </c>
      <c r="I204" s="73"/>
      <c r="J204" s="49"/>
    </row>
    <row r="205" spans="1:10" ht="15" thickBot="1">
      <c r="A205" s="26" t="s">
        <v>8</v>
      </c>
      <c r="B205" s="76" t="s">
        <v>303</v>
      </c>
      <c r="C205" s="30">
        <v>472</v>
      </c>
      <c r="D205" s="37">
        <v>10</v>
      </c>
      <c r="E205" s="38">
        <f t="shared" si="16"/>
        <v>4720</v>
      </c>
      <c r="F205" s="77" t="s">
        <v>416</v>
      </c>
      <c r="G205" s="30">
        <f aca="true" t="shared" si="17" ref="G205:G215">0.9*0.047</f>
        <v>0.042300000000000004</v>
      </c>
      <c r="H205" s="31">
        <f aca="true" t="shared" si="18" ref="H205:H215">G205*E205</f>
        <v>199.656</v>
      </c>
      <c r="I205" s="73"/>
      <c r="J205" s="49"/>
    </row>
    <row r="206" spans="1:10" ht="15" thickBot="1">
      <c r="A206" s="26" t="s">
        <v>15</v>
      </c>
      <c r="B206" s="76" t="s">
        <v>304</v>
      </c>
      <c r="C206" s="30">
        <v>935</v>
      </c>
      <c r="D206" s="37">
        <v>0</v>
      </c>
      <c r="E206" s="38">
        <f t="shared" si="16"/>
        <v>0</v>
      </c>
      <c r="F206" s="77" t="s">
        <v>416</v>
      </c>
      <c r="G206" s="30">
        <f t="shared" si="17"/>
        <v>0.042300000000000004</v>
      </c>
      <c r="H206" s="31">
        <f t="shared" si="18"/>
        <v>0</v>
      </c>
      <c r="I206" s="73"/>
      <c r="J206" s="49"/>
    </row>
    <row r="207" spans="1:10" ht="15" thickBot="1">
      <c r="A207" s="26" t="s">
        <v>24</v>
      </c>
      <c r="B207" s="76" t="s">
        <v>305</v>
      </c>
      <c r="C207" s="30">
        <v>415</v>
      </c>
      <c r="D207" s="37">
        <v>6</v>
      </c>
      <c r="E207" s="38">
        <f t="shared" si="16"/>
        <v>2490</v>
      </c>
      <c r="F207" s="77" t="s">
        <v>416</v>
      </c>
      <c r="G207" s="30">
        <f t="shared" si="17"/>
        <v>0.042300000000000004</v>
      </c>
      <c r="H207" s="31">
        <f t="shared" si="18"/>
        <v>105.32700000000001</v>
      </c>
      <c r="I207" s="73"/>
      <c r="J207" s="49"/>
    </row>
    <row r="208" spans="1:10" ht="15" thickBot="1">
      <c r="A208" s="26" t="s">
        <v>306</v>
      </c>
      <c r="B208" s="76" t="s">
        <v>307</v>
      </c>
      <c r="C208" s="30">
        <v>998</v>
      </c>
      <c r="D208" s="37">
        <v>10</v>
      </c>
      <c r="E208" s="38">
        <f t="shared" si="16"/>
        <v>9980</v>
      </c>
      <c r="F208" s="77" t="s">
        <v>417</v>
      </c>
      <c r="G208" s="30">
        <f t="shared" si="17"/>
        <v>0.042300000000000004</v>
      </c>
      <c r="H208" s="31">
        <f t="shared" si="18"/>
        <v>422.15400000000005</v>
      </c>
      <c r="I208" s="73"/>
      <c r="J208" s="49"/>
    </row>
    <row r="209" spans="1:10" ht="15" thickBot="1">
      <c r="A209" s="26" t="s">
        <v>27</v>
      </c>
      <c r="B209" s="76" t="s">
        <v>308</v>
      </c>
      <c r="C209" s="30">
        <v>827</v>
      </c>
      <c r="D209" s="37">
        <v>10</v>
      </c>
      <c r="E209" s="38">
        <f t="shared" si="16"/>
        <v>8270</v>
      </c>
      <c r="F209" s="77" t="s">
        <v>417</v>
      </c>
      <c r="G209" s="30">
        <f t="shared" si="17"/>
        <v>0.042300000000000004</v>
      </c>
      <c r="H209" s="31">
        <f t="shared" si="18"/>
        <v>349.821</v>
      </c>
      <c r="I209" s="73"/>
      <c r="J209" s="49"/>
    </row>
    <row r="210" spans="1:10" ht="15" thickBot="1">
      <c r="A210" s="26" t="s">
        <v>37</v>
      </c>
      <c r="B210" s="76" t="s">
        <v>309</v>
      </c>
      <c r="C210" s="30">
        <v>623</v>
      </c>
      <c r="D210" s="37">
        <v>52</v>
      </c>
      <c r="E210" s="38">
        <f t="shared" si="16"/>
        <v>32396</v>
      </c>
      <c r="F210" s="77" t="s">
        <v>413</v>
      </c>
      <c r="G210" s="30">
        <f t="shared" si="17"/>
        <v>0.042300000000000004</v>
      </c>
      <c r="H210" s="31">
        <f t="shared" si="18"/>
        <v>1370.3508000000002</v>
      </c>
      <c r="I210" s="73"/>
      <c r="J210" s="49"/>
    </row>
    <row r="211" spans="1:10" ht="15" thickBot="1">
      <c r="A211" s="26" t="s">
        <v>38</v>
      </c>
      <c r="B211" s="76" t="s">
        <v>310</v>
      </c>
      <c r="C211" s="30">
        <v>577</v>
      </c>
      <c r="D211" s="37">
        <v>52</v>
      </c>
      <c r="E211" s="38">
        <f t="shared" si="16"/>
        <v>30004</v>
      </c>
      <c r="F211" s="77" t="s">
        <v>413</v>
      </c>
      <c r="G211" s="30">
        <f t="shared" si="17"/>
        <v>0.042300000000000004</v>
      </c>
      <c r="H211" s="31">
        <f t="shared" si="18"/>
        <v>1269.1692</v>
      </c>
      <c r="I211" s="73"/>
      <c r="J211" s="49"/>
    </row>
    <row r="212" spans="1:10" ht="15" thickBot="1">
      <c r="A212" s="26" t="s">
        <v>76</v>
      </c>
      <c r="B212" s="76" t="s">
        <v>311</v>
      </c>
      <c r="C212" s="30">
        <v>664</v>
      </c>
      <c r="D212" s="37">
        <v>10</v>
      </c>
      <c r="E212" s="38">
        <f t="shared" si="16"/>
        <v>6640</v>
      </c>
      <c r="F212" s="77" t="s">
        <v>416</v>
      </c>
      <c r="G212" s="30">
        <f t="shared" si="17"/>
        <v>0.042300000000000004</v>
      </c>
      <c r="H212" s="31">
        <f t="shared" si="18"/>
        <v>280.872</v>
      </c>
      <c r="I212" s="73"/>
      <c r="J212" s="49"/>
    </row>
    <row r="213" spans="1:10" ht="15" thickBot="1">
      <c r="A213" s="26" t="s">
        <v>82</v>
      </c>
      <c r="B213" s="76" t="s">
        <v>312</v>
      </c>
      <c r="C213" s="30">
        <v>137</v>
      </c>
      <c r="D213" s="37">
        <v>6</v>
      </c>
      <c r="E213" s="38">
        <f t="shared" si="16"/>
        <v>822</v>
      </c>
      <c r="F213" s="77" t="s">
        <v>416</v>
      </c>
      <c r="G213" s="30">
        <f t="shared" si="17"/>
        <v>0.042300000000000004</v>
      </c>
      <c r="H213" s="31">
        <f t="shared" si="18"/>
        <v>34.7706</v>
      </c>
      <c r="I213" s="73"/>
      <c r="J213" s="49"/>
    </row>
    <row r="214" spans="1:10" ht="15" thickBot="1">
      <c r="A214" s="26" t="s">
        <v>84</v>
      </c>
      <c r="B214" s="76" t="s">
        <v>313</v>
      </c>
      <c r="C214" s="30">
        <v>579</v>
      </c>
      <c r="D214" s="37">
        <v>0</v>
      </c>
      <c r="E214" s="38">
        <f t="shared" si="16"/>
        <v>0</v>
      </c>
      <c r="F214" s="77" t="s">
        <v>416</v>
      </c>
      <c r="G214" s="30">
        <f t="shared" si="17"/>
        <v>0.042300000000000004</v>
      </c>
      <c r="H214" s="31">
        <f t="shared" si="18"/>
        <v>0</v>
      </c>
      <c r="I214" s="73"/>
      <c r="J214" s="49"/>
    </row>
    <row r="215" spans="1:10" ht="15" thickBot="1">
      <c r="A215" s="26" t="s">
        <v>84</v>
      </c>
      <c r="B215" s="76" t="s">
        <v>314</v>
      </c>
      <c r="C215" s="30">
        <v>246</v>
      </c>
      <c r="D215" s="37">
        <v>0</v>
      </c>
      <c r="E215" s="38">
        <f t="shared" si="16"/>
        <v>0</v>
      </c>
      <c r="F215" s="77" t="s">
        <v>416</v>
      </c>
      <c r="G215" s="30">
        <f t="shared" si="17"/>
        <v>0.042300000000000004</v>
      </c>
      <c r="H215" s="31">
        <f t="shared" si="18"/>
        <v>0</v>
      </c>
      <c r="I215" s="73"/>
      <c r="J215" s="49"/>
    </row>
    <row r="216" spans="1:10" ht="15.75" thickBot="1">
      <c r="A216" s="26" t="s">
        <v>97</v>
      </c>
      <c r="B216" s="73"/>
      <c r="C216" s="73"/>
      <c r="D216" s="76"/>
      <c r="E216" s="89">
        <f>SUM(E204:E215)</f>
        <v>97752</v>
      </c>
      <c r="F216" s="89"/>
      <c r="G216" s="73"/>
      <c r="H216" s="33">
        <f>SUM(H204:H215)</f>
        <v>4134.909600000001</v>
      </c>
      <c r="I216" s="73"/>
      <c r="J216" s="49"/>
    </row>
  </sheetData>
  <sheetProtection/>
  <mergeCells count="12">
    <mergeCell ref="A1:I2"/>
    <mergeCell ref="A201:I201"/>
    <mergeCell ref="A202:I202"/>
    <mergeCell ref="A109:I109"/>
    <mergeCell ref="A4:I4"/>
    <mergeCell ref="A3:I3"/>
    <mergeCell ref="A62:I62"/>
    <mergeCell ref="A81:I81"/>
    <mergeCell ref="A100:I100"/>
    <mergeCell ref="A163:I163"/>
    <mergeCell ref="A179:I179"/>
    <mergeCell ref="A195:I195"/>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104"/>
  <sheetViews>
    <sheetView zoomScale="91" zoomScaleNormal="91" zoomScalePageLayoutView="0" workbookViewId="0" topLeftCell="A1">
      <selection activeCell="A1" sqref="A1:I2"/>
    </sheetView>
  </sheetViews>
  <sheetFormatPr defaultColWidth="9.140625" defaultRowHeight="15"/>
  <cols>
    <col min="1" max="1" width="42.00390625" style="50" customWidth="1"/>
    <col min="2" max="3" width="17.00390625" style="50" customWidth="1"/>
    <col min="4" max="5" width="7.140625" style="50" customWidth="1"/>
    <col min="6" max="6" width="8.7109375" style="50" customWidth="1"/>
    <col min="7" max="7" width="10.140625" style="50" customWidth="1"/>
    <col min="8" max="8" width="8.28125" style="50" customWidth="1"/>
    <col min="9" max="9" width="10.00390625" style="50" bestFit="1" customWidth="1"/>
    <col min="10" max="10" width="16.00390625" style="50" bestFit="1" customWidth="1"/>
    <col min="11" max="16384" width="9.140625" style="50" customWidth="1"/>
  </cols>
  <sheetData>
    <row r="1" spans="1:11" ht="14.25" customHeight="1">
      <c r="A1" s="209" t="s">
        <v>574</v>
      </c>
      <c r="B1" s="210"/>
      <c r="C1" s="210"/>
      <c r="D1" s="210"/>
      <c r="E1" s="210"/>
      <c r="F1" s="210"/>
      <c r="G1" s="210"/>
      <c r="H1" s="210"/>
      <c r="I1" s="221"/>
      <c r="K1" s="49"/>
    </row>
    <row r="2" spans="1:11" ht="15" customHeight="1" thickBot="1">
      <c r="A2" s="212"/>
      <c r="B2" s="213"/>
      <c r="C2" s="213"/>
      <c r="D2" s="213"/>
      <c r="E2" s="213"/>
      <c r="F2" s="213"/>
      <c r="G2" s="213"/>
      <c r="H2" s="213"/>
      <c r="I2" s="222"/>
      <c r="K2" s="49"/>
    </row>
    <row r="3" spans="1:11" ht="15" customHeight="1" thickBot="1">
      <c r="A3" s="91"/>
      <c r="B3" s="92"/>
      <c r="C3" s="92"/>
      <c r="D3" s="92"/>
      <c r="E3" s="92"/>
      <c r="F3" s="92"/>
      <c r="G3" s="92"/>
      <c r="H3" s="92"/>
      <c r="I3" s="93"/>
      <c r="K3" s="49"/>
    </row>
    <row r="4" spans="1:11" ht="15.75" thickBot="1">
      <c r="A4" s="68" t="s">
        <v>1</v>
      </c>
      <c r="B4" s="94"/>
      <c r="C4" s="94"/>
      <c r="D4" s="94"/>
      <c r="E4" s="94"/>
      <c r="F4" s="94"/>
      <c r="G4" s="94"/>
      <c r="H4" s="94"/>
      <c r="I4" s="95"/>
      <c r="K4" s="49"/>
    </row>
    <row r="5" spans="1:10" ht="15" thickBot="1">
      <c r="A5" s="27"/>
      <c r="B5" s="90" t="s">
        <v>433</v>
      </c>
      <c r="C5" s="90" t="s">
        <v>434</v>
      </c>
      <c r="D5" s="90" t="s">
        <v>2</v>
      </c>
      <c r="E5" s="90" t="s">
        <v>363</v>
      </c>
      <c r="F5" s="90" t="s">
        <v>4</v>
      </c>
      <c r="G5" s="90" t="s">
        <v>366</v>
      </c>
      <c r="H5" s="73" t="s">
        <v>377</v>
      </c>
      <c r="I5" s="90" t="s">
        <v>365</v>
      </c>
      <c r="J5" s="49"/>
    </row>
    <row r="6" spans="1:10" ht="15.75" thickBot="1">
      <c r="A6" s="29" t="s">
        <v>7</v>
      </c>
      <c r="B6" s="74"/>
      <c r="C6" s="74"/>
      <c r="D6" s="74"/>
      <c r="E6" s="74"/>
      <c r="F6" s="74"/>
      <c r="G6" s="18"/>
      <c r="H6" s="74"/>
      <c r="I6" s="74"/>
      <c r="J6" s="49"/>
    </row>
    <row r="7" spans="1:10" ht="15" thickBot="1">
      <c r="A7" s="19" t="s">
        <v>8</v>
      </c>
      <c r="B7" s="41" t="s">
        <v>9</v>
      </c>
      <c r="C7" s="41" t="s">
        <v>435</v>
      </c>
      <c r="D7" s="47">
        <v>3278</v>
      </c>
      <c r="E7" s="37">
        <v>52</v>
      </c>
      <c r="F7" s="37" t="s">
        <v>438</v>
      </c>
      <c r="G7" s="47">
        <f aca="true" t="shared" si="0" ref="G7:G52">D7*E7</f>
        <v>170456</v>
      </c>
      <c r="H7" s="30">
        <f>0.9*0.006</f>
        <v>0.0054</v>
      </c>
      <c r="I7" s="31">
        <f>H7*G7</f>
        <v>920.4624</v>
      </c>
      <c r="J7" s="49"/>
    </row>
    <row r="8" spans="1:10" ht="15" thickBot="1">
      <c r="A8" s="19" t="s">
        <v>443</v>
      </c>
      <c r="B8" s="41" t="s">
        <v>10</v>
      </c>
      <c r="C8" s="41" t="s">
        <v>435</v>
      </c>
      <c r="D8" s="30">
        <v>294</v>
      </c>
      <c r="E8" s="37">
        <v>145</v>
      </c>
      <c r="F8" s="37" t="s">
        <v>436</v>
      </c>
      <c r="G8" s="47">
        <f t="shared" si="0"/>
        <v>42630</v>
      </c>
      <c r="H8" s="30">
        <f aca="true" t="shared" si="1" ref="H8:H69">0.9*0.006</f>
        <v>0.0054</v>
      </c>
      <c r="I8" s="31">
        <f>H8*G8</f>
        <v>230.202</v>
      </c>
      <c r="J8" s="49"/>
    </row>
    <row r="9" spans="1:10" ht="15" thickBot="1">
      <c r="A9" s="19" t="s">
        <v>11</v>
      </c>
      <c r="B9" s="42" t="s">
        <v>12</v>
      </c>
      <c r="C9" s="42" t="s">
        <v>440</v>
      </c>
      <c r="D9" s="52">
        <v>361</v>
      </c>
      <c r="E9" s="37">
        <v>52</v>
      </c>
      <c r="F9" s="37" t="s">
        <v>438</v>
      </c>
      <c r="G9" s="47">
        <f t="shared" si="0"/>
        <v>18772</v>
      </c>
      <c r="H9" s="30">
        <f t="shared" si="1"/>
        <v>0.0054</v>
      </c>
      <c r="I9" s="31">
        <f aca="true" t="shared" si="2" ref="I9:I70">H9*G9</f>
        <v>101.36880000000001</v>
      </c>
      <c r="J9" s="49"/>
    </row>
    <row r="10" spans="1:9" ht="15" thickBot="1">
      <c r="A10" s="21" t="s">
        <v>13</v>
      </c>
      <c r="B10" s="43" t="s">
        <v>14</v>
      </c>
      <c r="C10" s="43" t="s">
        <v>440</v>
      </c>
      <c r="D10" s="53">
        <v>366</v>
      </c>
      <c r="E10" s="37">
        <v>52</v>
      </c>
      <c r="F10" s="37" t="s">
        <v>438</v>
      </c>
      <c r="G10" s="47">
        <f t="shared" si="0"/>
        <v>19032</v>
      </c>
      <c r="H10" s="30">
        <f t="shared" si="1"/>
        <v>0.0054</v>
      </c>
      <c r="I10" s="31">
        <f t="shared" si="2"/>
        <v>102.7728</v>
      </c>
    </row>
    <row r="11" spans="1:10" ht="15" thickBot="1">
      <c r="A11" s="22" t="s">
        <v>15</v>
      </c>
      <c r="B11" s="44">
        <v>265.264</v>
      </c>
      <c r="C11" s="44" t="s">
        <v>435</v>
      </c>
      <c r="D11" s="54">
        <v>972</v>
      </c>
      <c r="E11" s="37">
        <v>12</v>
      </c>
      <c r="F11" s="37" t="s">
        <v>437</v>
      </c>
      <c r="G11" s="47">
        <f t="shared" si="0"/>
        <v>11664</v>
      </c>
      <c r="H11" s="30">
        <f t="shared" si="1"/>
        <v>0.0054</v>
      </c>
      <c r="I11" s="31">
        <f t="shared" si="2"/>
        <v>62.985600000000005</v>
      </c>
      <c r="J11" s="49"/>
    </row>
    <row r="12" spans="1:10" ht="15" thickBot="1">
      <c r="A12" s="21" t="s">
        <v>16</v>
      </c>
      <c r="B12" s="42" t="s">
        <v>17</v>
      </c>
      <c r="C12" s="42" t="s">
        <v>440</v>
      </c>
      <c r="D12" s="52">
        <v>51</v>
      </c>
      <c r="E12" s="37">
        <v>52</v>
      </c>
      <c r="F12" s="37" t="s">
        <v>438</v>
      </c>
      <c r="G12" s="47">
        <f t="shared" si="0"/>
        <v>2652</v>
      </c>
      <c r="H12" s="30">
        <f t="shared" si="1"/>
        <v>0.0054</v>
      </c>
      <c r="I12" s="31">
        <f t="shared" si="2"/>
        <v>14.3208</v>
      </c>
      <c r="J12" s="49"/>
    </row>
    <row r="13" spans="1:10" ht="15" thickBot="1">
      <c r="A13" s="22" t="s">
        <v>18</v>
      </c>
      <c r="B13" s="44">
        <v>692</v>
      </c>
      <c r="C13" s="44" t="s">
        <v>435</v>
      </c>
      <c r="D13" s="54">
        <v>44</v>
      </c>
      <c r="E13" s="37">
        <v>12</v>
      </c>
      <c r="F13" s="37" t="s">
        <v>437</v>
      </c>
      <c r="G13" s="47">
        <f t="shared" si="0"/>
        <v>528</v>
      </c>
      <c r="H13" s="30">
        <f t="shared" si="1"/>
        <v>0.0054</v>
      </c>
      <c r="I13" s="31">
        <f t="shared" si="2"/>
        <v>2.8512</v>
      </c>
      <c r="J13" s="49"/>
    </row>
    <row r="14" spans="1:10" ht="15" thickBot="1">
      <c r="A14" s="19" t="s">
        <v>19</v>
      </c>
      <c r="B14" s="41">
        <v>921</v>
      </c>
      <c r="C14" s="41" t="s">
        <v>435</v>
      </c>
      <c r="D14" s="30">
        <v>777</v>
      </c>
      <c r="E14" s="37">
        <v>52</v>
      </c>
      <c r="F14" s="37" t="s">
        <v>438</v>
      </c>
      <c r="G14" s="47">
        <f t="shared" si="0"/>
        <v>40404</v>
      </c>
      <c r="H14" s="30">
        <f t="shared" si="1"/>
        <v>0.0054</v>
      </c>
      <c r="I14" s="31">
        <f t="shared" si="2"/>
        <v>218.1816</v>
      </c>
      <c r="J14" s="49"/>
    </row>
    <row r="15" spans="1:10" ht="15" thickBot="1">
      <c r="A15" s="19" t="s">
        <v>19</v>
      </c>
      <c r="B15" s="41" t="s">
        <v>20</v>
      </c>
      <c r="C15" s="41" t="s">
        <v>435</v>
      </c>
      <c r="D15" s="47">
        <v>6738</v>
      </c>
      <c r="E15" s="37">
        <v>52</v>
      </c>
      <c r="F15" s="37" t="s">
        <v>438</v>
      </c>
      <c r="G15" s="47">
        <f t="shared" si="0"/>
        <v>350376</v>
      </c>
      <c r="H15" s="30">
        <f t="shared" si="1"/>
        <v>0.0054</v>
      </c>
      <c r="I15" s="31">
        <f t="shared" si="2"/>
        <v>1892.0304</v>
      </c>
      <c r="J15" s="49"/>
    </row>
    <row r="16" spans="1:10" ht="15" thickBot="1">
      <c r="A16" s="21" t="s">
        <v>22</v>
      </c>
      <c r="B16" s="42" t="s">
        <v>23</v>
      </c>
      <c r="C16" s="42" t="s">
        <v>440</v>
      </c>
      <c r="D16" s="52">
        <v>17</v>
      </c>
      <c r="E16" s="37">
        <v>52</v>
      </c>
      <c r="F16" s="37" t="s">
        <v>438</v>
      </c>
      <c r="G16" s="47">
        <f t="shared" si="0"/>
        <v>884</v>
      </c>
      <c r="H16" s="30">
        <f t="shared" si="1"/>
        <v>0.0054</v>
      </c>
      <c r="I16" s="31">
        <f t="shared" si="2"/>
        <v>4.7736</v>
      </c>
      <c r="J16" s="49"/>
    </row>
    <row r="17" spans="1:10" ht="15" thickBot="1">
      <c r="A17" s="22" t="s">
        <v>24</v>
      </c>
      <c r="B17" s="44">
        <v>808.914</v>
      </c>
      <c r="C17" s="44" t="s">
        <v>435</v>
      </c>
      <c r="D17" s="54">
        <v>790</v>
      </c>
      <c r="E17" s="37">
        <v>12</v>
      </c>
      <c r="F17" s="37" t="s">
        <v>437</v>
      </c>
      <c r="G17" s="47">
        <f t="shared" si="0"/>
        <v>9480</v>
      </c>
      <c r="H17" s="30">
        <f t="shared" si="1"/>
        <v>0.0054</v>
      </c>
      <c r="I17" s="31">
        <f t="shared" si="2"/>
        <v>51.192</v>
      </c>
      <c r="J17" s="49"/>
    </row>
    <row r="18" spans="1:10" ht="15" thickBot="1">
      <c r="A18" s="19" t="s">
        <v>25</v>
      </c>
      <c r="B18" s="41">
        <v>920</v>
      </c>
      <c r="C18" s="41" t="s">
        <v>435</v>
      </c>
      <c r="D18" s="30">
        <v>366</v>
      </c>
      <c r="E18" s="37">
        <v>52</v>
      </c>
      <c r="F18" s="37" t="s">
        <v>438</v>
      </c>
      <c r="G18" s="47">
        <f t="shared" si="0"/>
        <v>19032</v>
      </c>
      <c r="H18" s="30">
        <f t="shared" si="1"/>
        <v>0.0054</v>
      </c>
      <c r="I18" s="31">
        <f t="shared" si="2"/>
        <v>102.7728</v>
      </c>
      <c r="J18" s="49"/>
    </row>
    <row r="19" spans="1:10" ht="15" thickBot="1">
      <c r="A19" s="19" t="s">
        <v>26</v>
      </c>
      <c r="B19" s="41">
        <v>919.1087</v>
      </c>
      <c r="C19" s="41" t="s">
        <v>435</v>
      </c>
      <c r="D19" s="30">
        <v>652</v>
      </c>
      <c r="E19" s="37">
        <v>12</v>
      </c>
      <c r="F19" s="37" t="s">
        <v>437</v>
      </c>
      <c r="G19" s="47">
        <f t="shared" si="0"/>
        <v>7824</v>
      </c>
      <c r="H19" s="30">
        <f t="shared" si="1"/>
        <v>0.0054</v>
      </c>
      <c r="I19" s="31">
        <f t="shared" si="2"/>
        <v>42.2496</v>
      </c>
      <c r="J19" s="49"/>
    </row>
    <row r="20" spans="1:10" ht="15" thickBot="1">
      <c r="A20" s="19" t="s">
        <v>27</v>
      </c>
      <c r="B20" s="41" t="s">
        <v>28</v>
      </c>
      <c r="C20" s="41" t="s">
        <v>435</v>
      </c>
      <c r="D20" s="47">
        <v>1522</v>
      </c>
      <c r="E20" s="37">
        <v>52</v>
      </c>
      <c r="F20" s="37" t="s">
        <v>438</v>
      </c>
      <c r="G20" s="47">
        <f t="shared" si="0"/>
        <v>79144</v>
      </c>
      <c r="H20" s="30">
        <f t="shared" si="1"/>
        <v>0.0054</v>
      </c>
      <c r="I20" s="31">
        <f t="shared" si="2"/>
        <v>427.37760000000003</v>
      </c>
      <c r="J20" s="49"/>
    </row>
    <row r="21" spans="1:10" ht="15" thickBot="1">
      <c r="A21" s="19" t="s">
        <v>27</v>
      </c>
      <c r="B21" s="41" t="s">
        <v>29</v>
      </c>
      <c r="C21" s="41" t="s">
        <v>435</v>
      </c>
      <c r="D21" s="47">
        <v>1363</v>
      </c>
      <c r="E21" s="37">
        <v>52</v>
      </c>
      <c r="F21" s="37" t="s">
        <v>438</v>
      </c>
      <c r="G21" s="47">
        <f t="shared" si="0"/>
        <v>70876</v>
      </c>
      <c r="H21" s="30">
        <f t="shared" si="1"/>
        <v>0.0054</v>
      </c>
      <c r="I21" s="31">
        <f t="shared" si="2"/>
        <v>382.73040000000003</v>
      </c>
      <c r="J21" s="49"/>
    </row>
    <row r="22" spans="1:10" ht="15" thickBot="1">
      <c r="A22" s="19" t="s">
        <v>27</v>
      </c>
      <c r="B22" s="41">
        <v>947.946</v>
      </c>
      <c r="C22" s="41" t="s">
        <v>435</v>
      </c>
      <c r="D22" s="47">
        <v>1010</v>
      </c>
      <c r="E22" s="37">
        <v>52</v>
      </c>
      <c r="F22" s="37" t="s">
        <v>438</v>
      </c>
      <c r="G22" s="47">
        <f t="shared" si="0"/>
        <v>52520</v>
      </c>
      <c r="H22" s="30">
        <f t="shared" si="1"/>
        <v>0.0054</v>
      </c>
      <c r="I22" s="31">
        <f t="shared" si="2"/>
        <v>283.608</v>
      </c>
      <c r="J22" s="49"/>
    </row>
    <row r="23" spans="1:10" ht="15" thickBot="1">
      <c r="A23" s="19" t="s">
        <v>441</v>
      </c>
      <c r="B23" s="41">
        <v>274.923</v>
      </c>
      <c r="C23" s="41" t="s">
        <v>442</v>
      </c>
      <c r="D23" s="47">
        <v>1800</v>
      </c>
      <c r="E23" s="37">
        <v>52</v>
      </c>
      <c r="F23" s="37" t="s">
        <v>438</v>
      </c>
      <c r="G23" s="47">
        <f t="shared" si="0"/>
        <v>93600</v>
      </c>
      <c r="H23" s="30">
        <f t="shared" si="1"/>
        <v>0.0054</v>
      </c>
      <c r="I23" s="31">
        <f t="shared" si="2"/>
        <v>505.44000000000005</v>
      </c>
      <c r="J23" s="49"/>
    </row>
    <row r="24" spans="1:10" ht="15" thickBot="1">
      <c r="A24" s="19" t="s">
        <v>30</v>
      </c>
      <c r="B24" s="41">
        <v>82</v>
      </c>
      <c r="C24" s="41" t="s">
        <v>435</v>
      </c>
      <c r="D24" s="30">
        <v>72</v>
      </c>
      <c r="E24" s="37">
        <v>12</v>
      </c>
      <c r="F24" s="37" t="s">
        <v>437</v>
      </c>
      <c r="G24" s="47">
        <f t="shared" si="0"/>
        <v>864</v>
      </c>
      <c r="H24" s="30">
        <f t="shared" si="1"/>
        <v>0.0054</v>
      </c>
      <c r="I24" s="31">
        <f t="shared" si="2"/>
        <v>4.6656</v>
      </c>
      <c r="J24" s="49"/>
    </row>
    <row r="25" spans="1:10" ht="15" thickBot="1">
      <c r="A25" s="19" t="s">
        <v>31</v>
      </c>
      <c r="B25" s="41" t="s">
        <v>32</v>
      </c>
      <c r="C25" s="41" t="s">
        <v>440</v>
      </c>
      <c r="D25" s="47">
        <v>2250</v>
      </c>
      <c r="E25" s="37">
        <v>12</v>
      </c>
      <c r="F25" s="37" t="s">
        <v>437</v>
      </c>
      <c r="G25" s="47">
        <f t="shared" si="0"/>
        <v>27000</v>
      </c>
      <c r="H25" s="30">
        <f t="shared" si="1"/>
        <v>0.0054</v>
      </c>
      <c r="I25" s="31">
        <f t="shared" si="2"/>
        <v>145.8</v>
      </c>
      <c r="J25" s="49"/>
    </row>
    <row r="26" spans="1:10" ht="15" thickBot="1">
      <c r="A26" s="21" t="s">
        <v>33</v>
      </c>
      <c r="B26" s="42" t="s">
        <v>34</v>
      </c>
      <c r="C26" s="42" t="s">
        <v>440</v>
      </c>
      <c r="D26" s="52">
        <v>207</v>
      </c>
      <c r="E26" s="37">
        <v>52</v>
      </c>
      <c r="F26" s="37" t="s">
        <v>438</v>
      </c>
      <c r="G26" s="47">
        <f t="shared" si="0"/>
        <v>10764</v>
      </c>
      <c r="H26" s="30">
        <f t="shared" si="1"/>
        <v>0.0054</v>
      </c>
      <c r="I26" s="31">
        <f t="shared" si="2"/>
        <v>58.125600000000006</v>
      </c>
      <c r="J26" s="49"/>
    </row>
    <row r="27" spans="1:10" ht="15" thickBot="1">
      <c r="A27" s="24" t="s">
        <v>35</v>
      </c>
      <c r="B27" s="43" t="s">
        <v>36</v>
      </c>
      <c r="C27" s="43" t="s">
        <v>440</v>
      </c>
      <c r="D27" s="53">
        <v>102</v>
      </c>
      <c r="E27" s="37">
        <v>52</v>
      </c>
      <c r="F27" s="37" t="s">
        <v>438</v>
      </c>
      <c r="G27" s="47">
        <f t="shared" si="0"/>
        <v>5304</v>
      </c>
      <c r="H27" s="30">
        <f t="shared" si="1"/>
        <v>0.0054</v>
      </c>
      <c r="I27" s="31">
        <f t="shared" si="2"/>
        <v>28.6416</v>
      </c>
      <c r="J27" s="49"/>
    </row>
    <row r="28" spans="1:10" ht="15" thickBot="1">
      <c r="A28" s="22" t="s">
        <v>37</v>
      </c>
      <c r="B28" s="44">
        <v>271</v>
      </c>
      <c r="C28" s="44" t="s">
        <v>446</v>
      </c>
      <c r="D28" s="54">
        <v>623</v>
      </c>
      <c r="E28" s="37">
        <v>52</v>
      </c>
      <c r="F28" s="37" t="s">
        <v>438</v>
      </c>
      <c r="G28" s="47">
        <f t="shared" si="0"/>
        <v>32396</v>
      </c>
      <c r="H28" s="30">
        <f t="shared" si="1"/>
        <v>0.0054</v>
      </c>
      <c r="I28" s="31">
        <f t="shared" si="2"/>
        <v>174.9384</v>
      </c>
      <c r="J28" s="49"/>
    </row>
    <row r="29" spans="1:10" ht="15" thickBot="1">
      <c r="A29" s="19" t="s">
        <v>38</v>
      </c>
      <c r="B29" s="41">
        <v>485.486</v>
      </c>
      <c r="C29" s="41" t="s">
        <v>446</v>
      </c>
      <c r="D29" s="47">
        <v>2136</v>
      </c>
      <c r="E29" s="37">
        <v>52</v>
      </c>
      <c r="F29" s="37" t="s">
        <v>438</v>
      </c>
      <c r="G29" s="47">
        <f t="shared" si="0"/>
        <v>111072</v>
      </c>
      <c r="H29" s="30">
        <f t="shared" si="1"/>
        <v>0.0054</v>
      </c>
      <c r="I29" s="31">
        <f t="shared" si="2"/>
        <v>599.7888</v>
      </c>
      <c r="J29" s="49"/>
    </row>
    <row r="30" spans="1:10" ht="15" thickBot="1">
      <c r="A30" s="19" t="s">
        <v>39</v>
      </c>
      <c r="B30" s="41" t="s">
        <v>40</v>
      </c>
      <c r="C30" s="41" t="s">
        <v>435</v>
      </c>
      <c r="D30" s="47">
        <v>1775</v>
      </c>
      <c r="E30" s="37">
        <v>12</v>
      </c>
      <c r="F30" s="37" t="s">
        <v>437</v>
      </c>
      <c r="G30" s="47">
        <f t="shared" si="0"/>
        <v>21300</v>
      </c>
      <c r="H30" s="30">
        <f t="shared" si="1"/>
        <v>0.0054</v>
      </c>
      <c r="I30" s="31">
        <f t="shared" si="2"/>
        <v>115.02000000000001</v>
      </c>
      <c r="J30" s="49"/>
    </row>
    <row r="31" spans="1:10" ht="15" thickBot="1">
      <c r="A31" s="21" t="s">
        <v>41</v>
      </c>
      <c r="B31" s="42" t="s">
        <v>42</v>
      </c>
      <c r="C31" s="42" t="s">
        <v>435</v>
      </c>
      <c r="D31" s="52">
        <v>654</v>
      </c>
      <c r="E31" s="48">
        <v>52</v>
      </c>
      <c r="F31" s="37" t="s">
        <v>438</v>
      </c>
      <c r="G31" s="136">
        <f t="shared" si="0"/>
        <v>34008</v>
      </c>
      <c r="H31" s="52">
        <f t="shared" si="1"/>
        <v>0.0054</v>
      </c>
      <c r="I31" s="137">
        <f t="shared" si="2"/>
        <v>183.6432</v>
      </c>
      <c r="J31" s="49"/>
    </row>
    <row r="32" spans="1:10" ht="15" thickBot="1">
      <c r="A32" s="138" t="s">
        <v>43</v>
      </c>
      <c r="B32" s="113" t="s">
        <v>44</v>
      </c>
      <c r="C32" s="113" t="s">
        <v>435</v>
      </c>
      <c r="D32" s="139">
        <v>92</v>
      </c>
      <c r="E32" s="140">
        <v>52</v>
      </c>
      <c r="F32" s="37" t="s">
        <v>438</v>
      </c>
      <c r="G32" s="141">
        <f t="shared" si="0"/>
        <v>4784</v>
      </c>
      <c r="H32" s="139">
        <f t="shared" si="1"/>
        <v>0.0054</v>
      </c>
      <c r="I32" s="142">
        <f t="shared" si="2"/>
        <v>25.8336</v>
      </c>
      <c r="J32" s="49"/>
    </row>
    <row r="33" spans="1:10" ht="15" thickBot="1">
      <c r="A33" s="19" t="s">
        <v>444</v>
      </c>
      <c r="B33" s="41" t="s">
        <v>46</v>
      </c>
      <c r="C33" s="41" t="s">
        <v>435</v>
      </c>
      <c r="D33" s="47">
        <v>6098</v>
      </c>
      <c r="E33" s="37">
        <v>145</v>
      </c>
      <c r="F33" s="37" t="s">
        <v>436</v>
      </c>
      <c r="G33" s="47">
        <f t="shared" si="0"/>
        <v>884210</v>
      </c>
      <c r="H33" s="30">
        <f t="shared" si="1"/>
        <v>0.0054</v>
      </c>
      <c r="I33" s="31">
        <f t="shared" si="2"/>
        <v>4774.734</v>
      </c>
      <c r="J33" s="49"/>
    </row>
    <row r="34" spans="1:10" ht="15" thickBot="1">
      <c r="A34" s="19" t="s">
        <v>47</v>
      </c>
      <c r="B34" s="41" t="s">
        <v>48</v>
      </c>
      <c r="C34" s="41" t="s">
        <v>435</v>
      </c>
      <c r="D34" s="30">
        <v>923</v>
      </c>
      <c r="E34" s="37">
        <v>12</v>
      </c>
      <c r="F34" s="37" t="s">
        <v>439</v>
      </c>
      <c r="G34" s="47">
        <f t="shared" si="0"/>
        <v>11076</v>
      </c>
      <c r="H34" s="30">
        <f t="shared" si="1"/>
        <v>0.0054</v>
      </c>
      <c r="I34" s="31">
        <f t="shared" si="2"/>
        <v>59.8104</v>
      </c>
      <c r="J34" s="49"/>
    </row>
    <row r="35" spans="1:10" ht="15" thickBot="1">
      <c r="A35" s="19" t="s">
        <v>49</v>
      </c>
      <c r="B35" s="41">
        <v>904.887</v>
      </c>
      <c r="C35" s="41" t="s">
        <v>435</v>
      </c>
      <c r="D35" s="30">
        <v>724</v>
      </c>
      <c r="E35" s="37">
        <v>12</v>
      </c>
      <c r="F35" s="37" t="s">
        <v>437</v>
      </c>
      <c r="G35" s="47">
        <f t="shared" si="0"/>
        <v>8688</v>
      </c>
      <c r="H35" s="30">
        <f t="shared" si="1"/>
        <v>0.0054</v>
      </c>
      <c r="I35" s="31">
        <f t="shared" si="2"/>
        <v>46.915200000000006</v>
      </c>
      <c r="J35" s="49"/>
    </row>
    <row r="36" spans="1:10" ht="15" thickBot="1">
      <c r="A36" s="19" t="s">
        <v>50</v>
      </c>
      <c r="B36" s="41">
        <v>906</v>
      </c>
      <c r="C36" s="41" t="s">
        <v>435</v>
      </c>
      <c r="D36" s="30">
        <v>264</v>
      </c>
      <c r="E36" s="37">
        <v>52</v>
      </c>
      <c r="F36" s="37" t="s">
        <v>438</v>
      </c>
      <c r="G36" s="47">
        <f t="shared" si="0"/>
        <v>13728</v>
      </c>
      <c r="H36" s="30">
        <f t="shared" si="1"/>
        <v>0.0054</v>
      </c>
      <c r="I36" s="31">
        <f t="shared" si="2"/>
        <v>74.1312</v>
      </c>
      <c r="J36" s="49"/>
    </row>
    <row r="37" spans="1:10" ht="15" thickBot="1">
      <c r="A37" s="19" t="s">
        <v>51</v>
      </c>
      <c r="B37" s="42" t="s">
        <v>52</v>
      </c>
      <c r="C37" s="42" t="s">
        <v>435</v>
      </c>
      <c r="D37" s="52">
        <v>41</v>
      </c>
      <c r="E37" s="37">
        <v>52</v>
      </c>
      <c r="F37" s="37" t="s">
        <v>438</v>
      </c>
      <c r="G37" s="47">
        <f t="shared" si="0"/>
        <v>2132</v>
      </c>
      <c r="H37" s="30">
        <f t="shared" si="1"/>
        <v>0.0054</v>
      </c>
      <c r="I37" s="31">
        <f t="shared" si="2"/>
        <v>11.5128</v>
      </c>
      <c r="J37" s="49"/>
    </row>
    <row r="38" spans="1:10" ht="15" thickBot="1">
      <c r="A38" s="19" t="s">
        <v>53</v>
      </c>
      <c r="B38" s="43" t="s">
        <v>54</v>
      </c>
      <c r="C38" s="43" t="s">
        <v>435</v>
      </c>
      <c r="D38" s="54">
        <v>51</v>
      </c>
      <c r="E38" s="37">
        <v>145</v>
      </c>
      <c r="F38" s="37" t="s">
        <v>436</v>
      </c>
      <c r="G38" s="47">
        <f t="shared" si="0"/>
        <v>7395</v>
      </c>
      <c r="H38" s="30">
        <f t="shared" si="1"/>
        <v>0.0054</v>
      </c>
      <c r="I38" s="31">
        <f t="shared" si="2"/>
        <v>39.933</v>
      </c>
      <c r="J38" s="49"/>
    </row>
    <row r="39" spans="1:10" ht="15" thickBot="1">
      <c r="A39" s="19" t="s">
        <v>55</v>
      </c>
      <c r="B39" s="43" t="s">
        <v>56</v>
      </c>
      <c r="C39" s="42" t="s">
        <v>435</v>
      </c>
      <c r="D39" s="52">
        <v>47</v>
      </c>
      <c r="E39" s="37">
        <v>52</v>
      </c>
      <c r="F39" s="37" t="s">
        <v>438</v>
      </c>
      <c r="G39" s="47">
        <f t="shared" si="0"/>
        <v>2444</v>
      </c>
      <c r="H39" s="30">
        <f t="shared" si="1"/>
        <v>0.0054</v>
      </c>
      <c r="I39" s="31">
        <f t="shared" si="2"/>
        <v>13.197600000000001</v>
      </c>
      <c r="J39" s="49"/>
    </row>
    <row r="40" spans="1:10" ht="15" thickBot="1">
      <c r="A40" s="19" t="s">
        <v>57</v>
      </c>
      <c r="B40" s="44">
        <v>268</v>
      </c>
      <c r="C40" s="44" t="s">
        <v>435</v>
      </c>
      <c r="D40" s="55">
        <v>1741</v>
      </c>
      <c r="E40" s="37">
        <v>52</v>
      </c>
      <c r="F40" s="37" t="s">
        <v>438</v>
      </c>
      <c r="G40" s="47">
        <f t="shared" si="0"/>
        <v>90532</v>
      </c>
      <c r="H40" s="30">
        <f t="shared" si="1"/>
        <v>0.0054</v>
      </c>
      <c r="I40" s="31">
        <f t="shared" si="2"/>
        <v>488.87280000000004</v>
      </c>
      <c r="J40" s="49"/>
    </row>
    <row r="41" spans="1:10" ht="15" thickBot="1">
      <c r="A41" s="19" t="s">
        <v>58</v>
      </c>
      <c r="B41" s="41">
        <v>257</v>
      </c>
      <c r="C41" s="41" t="s">
        <v>435</v>
      </c>
      <c r="D41" s="47">
        <v>4290</v>
      </c>
      <c r="E41" s="37">
        <v>52</v>
      </c>
      <c r="F41" s="37" t="s">
        <v>438</v>
      </c>
      <c r="G41" s="47">
        <f t="shared" si="0"/>
        <v>223080</v>
      </c>
      <c r="H41" s="30">
        <f t="shared" si="1"/>
        <v>0.0054</v>
      </c>
      <c r="I41" s="31">
        <f t="shared" si="2"/>
        <v>1204.632</v>
      </c>
      <c r="J41" s="49"/>
    </row>
    <row r="42" spans="1:10" ht="15" thickBot="1">
      <c r="A42" s="19" t="s">
        <v>59</v>
      </c>
      <c r="B42" s="41">
        <v>1085.259</v>
      </c>
      <c r="C42" s="41" t="s">
        <v>435</v>
      </c>
      <c r="D42" s="47">
        <v>1144</v>
      </c>
      <c r="E42" s="37">
        <v>12</v>
      </c>
      <c r="F42" s="37" t="s">
        <v>437</v>
      </c>
      <c r="G42" s="47">
        <f t="shared" si="0"/>
        <v>13728</v>
      </c>
      <c r="H42" s="30">
        <f t="shared" si="1"/>
        <v>0.0054</v>
      </c>
      <c r="I42" s="31">
        <f t="shared" si="2"/>
        <v>74.1312</v>
      </c>
      <c r="J42" s="49"/>
    </row>
    <row r="43" spans="1:10" ht="15" thickBot="1">
      <c r="A43" s="19" t="s">
        <v>59</v>
      </c>
      <c r="B43" s="41">
        <v>263</v>
      </c>
      <c r="C43" s="41" t="s">
        <v>435</v>
      </c>
      <c r="D43" s="30">
        <v>115</v>
      </c>
      <c r="E43" s="37">
        <v>12</v>
      </c>
      <c r="F43" s="37" t="s">
        <v>437</v>
      </c>
      <c r="G43" s="47">
        <f t="shared" si="0"/>
        <v>1380</v>
      </c>
      <c r="H43" s="30">
        <f t="shared" si="1"/>
        <v>0.0054</v>
      </c>
      <c r="I43" s="31">
        <f t="shared" si="2"/>
        <v>7.452</v>
      </c>
      <c r="J43" s="49"/>
    </row>
    <row r="44" spans="1:10" ht="15" thickBot="1">
      <c r="A44" s="19" t="s">
        <v>59</v>
      </c>
      <c r="B44" s="41">
        <v>910</v>
      </c>
      <c r="C44" s="41" t="s">
        <v>435</v>
      </c>
      <c r="D44" s="30">
        <v>443</v>
      </c>
      <c r="E44" s="37">
        <v>12</v>
      </c>
      <c r="F44" s="37" t="s">
        <v>437</v>
      </c>
      <c r="G44" s="47">
        <f t="shared" si="0"/>
        <v>5316</v>
      </c>
      <c r="H44" s="30">
        <f t="shared" si="1"/>
        <v>0.0054</v>
      </c>
      <c r="I44" s="31">
        <f t="shared" si="2"/>
        <v>28.706400000000002</v>
      </c>
      <c r="J44" s="49"/>
    </row>
    <row r="45" spans="1:10" ht="15" thickBot="1">
      <c r="A45" s="19" t="s">
        <v>59</v>
      </c>
      <c r="B45" s="41">
        <v>256</v>
      </c>
      <c r="C45" s="41" t="s">
        <v>435</v>
      </c>
      <c r="D45" s="47">
        <v>4618</v>
      </c>
      <c r="E45" s="37">
        <v>12</v>
      </c>
      <c r="F45" s="37" t="s">
        <v>437</v>
      </c>
      <c r="G45" s="47">
        <f t="shared" si="0"/>
        <v>55416</v>
      </c>
      <c r="H45" s="30">
        <f t="shared" si="1"/>
        <v>0.0054</v>
      </c>
      <c r="I45" s="31">
        <f t="shared" si="2"/>
        <v>299.2464</v>
      </c>
      <c r="J45" s="49"/>
    </row>
    <row r="46" spans="1:10" ht="15" thickBot="1">
      <c r="A46" s="19" t="s">
        <v>59</v>
      </c>
      <c r="B46" s="41">
        <v>900</v>
      </c>
      <c r="C46" s="41" t="s">
        <v>435</v>
      </c>
      <c r="D46" s="30">
        <v>213</v>
      </c>
      <c r="E46" s="37">
        <v>145</v>
      </c>
      <c r="F46" s="37" t="s">
        <v>436</v>
      </c>
      <c r="G46" s="47">
        <f t="shared" si="0"/>
        <v>30885</v>
      </c>
      <c r="H46" s="30">
        <f t="shared" si="1"/>
        <v>0.0054</v>
      </c>
      <c r="I46" s="31">
        <f t="shared" si="2"/>
        <v>166.779</v>
      </c>
      <c r="J46" s="49"/>
    </row>
    <row r="47" spans="1:10" ht="15" thickBot="1">
      <c r="A47" s="21" t="s">
        <v>60</v>
      </c>
      <c r="B47" s="42" t="s">
        <v>61</v>
      </c>
      <c r="C47" s="42" t="s">
        <v>440</v>
      </c>
      <c r="D47" s="52">
        <v>55</v>
      </c>
      <c r="E47" s="37">
        <v>52</v>
      </c>
      <c r="F47" s="37" t="s">
        <v>438</v>
      </c>
      <c r="G47" s="47">
        <f t="shared" si="0"/>
        <v>2860</v>
      </c>
      <c r="H47" s="30">
        <f t="shared" si="1"/>
        <v>0.0054</v>
      </c>
      <c r="I47" s="31">
        <f t="shared" si="2"/>
        <v>15.444</v>
      </c>
      <c r="J47" s="49"/>
    </row>
    <row r="48" spans="1:10" ht="15" thickBot="1">
      <c r="A48" s="24" t="s">
        <v>62</v>
      </c>
      <c r="B48" s="43" t="s">
        <v>63</v>
      </c>
      <c r="C48" s="43" t="s">
        <v>440</v>
      </c>
      <c r="D48" s="53">
        <v>32</v>
      </c>
      <c r="E48" s="37">
        <v>52</v>
      </c>
      <c r="F48" s="37" t="s">
        <v>438</v>
      </c>
      <c r="G48" s="47">
        <f t="shared" si="0"/>
        <v>1664</v>
      </c>
      <c r="H48" s="30">
        <f t="shared" si="1"/>
        <v>0.0054</v>
      </c>
      <c r="I48" s="31">
        <f t="shared" si="2"/>
        <v>8.9856</v>
      </c>
      <c r="J48" s="49"/>
    </row>
    <row r="49" spans="1:10" ht="15" thickBot="1">
      <c r="A49" s="24" t="s">
        <v>64</v>
      </c>
      <c r="B49" s="43" t="s">
        <v>65</v>
      </c>
      <c r="C49" s="43" t="s">
        <v>440</v>
      </c>
      <c r="D49" s="53">
        <v>70</v>
      </c>
      <c r="E49" s="37">
        <v>52</v>
      </c>
      <c r="F49" s="37" t="s">
        <v>438</v>
      </c>
      <c r="G49" s="47">
        <f t="shared" si="0"/>
        <v>3640</v>
      </c>
      <c r="H49" s="30">
        <f t="shared" si="1"/>
        <v>0.0054</v>
      </c>
      <c r="I49" s="31">
        <f t="shared" si="2"/>
        <v>19.656000000000002</v>
      </c>
      <c r="J49" s="49"/>
    </row>
    <row r="50" spans="1:10" ht="15" thickBot="1">
      <c r="A50" s="22" t="s">
        <v>66</v>
      </c>
      <c r="B50" s="44">
        <v>913</v>
      </c>
      <c r="C50" s="44" t="s">
        <v>435</v>
      </c>
      <c r="D50" s="54">
        <v>225</v>
      </c>
      <c r="E50" s="37">
        <v>12</v>
      </c>
      <c r="F50" s="37" t="s">
        <v>437</v>
      </c>
      <c r="G50" s="47">
        <f t="shared" si="0"/>
        <v>2700</v>
      </c>
      <c r="H50" s="30">
        <f t="shared" si="1"/>
        <v>0.0054</v>
      </c>
      <c r="I50" s="31">
        <f t="shared" si="2"/>
        <v>14.58</v>
      </c>
      <c r="J50" s="49"/>
    </row>
    <row r="51" spans="1:10" ht="15" thickBot="1">
      <c r="A51" s="19" t="s">
        <v>67</v>
      </c>
      <c r="B51" s="42"/>
      <c r="C51" s="42" t="s">
        <v>447</v>
      </c>
      <c r="D51" s="47">
        <v>2500</v>
      </c>
      <c r="E51" s="37">
        <v>25</v>
      </c>
      <c r="F51" s="37" t="s">
        <v>445</v>
      </c>
      <c r="G51" s="47">
        <f t="shared" si="0"/>
        <v>62500</v>
      </c>
      <c r="H51" s="30">
        <f t="shared" si="1"/>
        <v>0.0054</v>
      </c>
      <c r="I51" s="31">
        <f t="shared" si="2"/>
        <v>337.5</v>
      </c>
      <c r="J51" s="49"/>
    </row>
    <row r="52" spans="1:10" ht="15" thickBot="1">
      <c r="A52" s="25" t="s">
        <v>68</v>
      </c>
      <c r="B52" s="113" t="s">
        <v>68</v>
      </c>
      <c r="C52" s="148"/>
      <c r="D52" s="30">
        <v>135</v>
      </c>
      <c r="E52" s="37">
        <v>105</v>
      </c>
      <c r="F52" s="37" t="s">
        <v>436</v>
      </c>
      <c r="G52" s="47">
        <f t="shared" si="0"/>
        <v>14175</v>
      </c>
      <c r="H52" s="30">
        <f t="shared" si="1"/>
        <v>0.0054</v>
      </c>
      <c r="I52" s="31">
        <f t="shared" si="2"/>
        <v>76.545</v>
      </c>
      <c r="J52" s="49"/>
    </row>
    <row r="53" spans="1:10" ht="15.75" thickBot="1">
      <c r="A53" s="32" t="s">
        <v>69</v>
      </c>
      <c r="B53" s="41"/>
      <c r="C53" s="41"/>
      <c r="D53" s="30"/>
      <c r="E53" s="37"/>
      <c r="F53" s="37"/>
      <c r="G53" s="47"/>
      <c r="H53" s="30"/>
      <c r="I53" s="33"/>
      <c r="J53" s="49"/>
    </row>
    <row r="54" spans="1:10" ht="15" thickBot="1">
      <c r="A54" s="19" t="s">
        <v>70</v>
      </c>
      <c r="B54" s="41">
        <v>203</v>
      </c>
      <c r="C54" s="41" t="s">
        <v>435</v>
      </c>
      <c r="D54" s="30">
        <v>0</v>
      </c>
      <c r="E54" s="37">
        <v>24</v>
      </c>
      <c r="F54" s="37" t="s">
        <v>445</v>
      </c>
      <c r="G54" s="47">
        <f>D54*E54</f>
        <v>0</v>
      </c>
      <c r="H54" s="30">
        <f t="shared" si="1"/>
        <v>0.0054</v>
      </c>
      <c r="I54" s="31">
        <f t="shared" si="2"/>
        <v>0</v>
      </c>
      <c r="J54" s="49"/>
    </row>
    <row r="55" spans="1:10" ht="15" thickBot="1">
      <c r="A55" s="19" t="s">
        <v>71</v>
      </c>
      <c r="B55" s="41">
        <v>409</v>
      </c>
      <c r="C55" s="41" t="s">
        <v>435</v>
      </c>
      <c r="D55" s="30">
        <v>140</v>
      </c>
      <c r="E55" s="37">
        <v>52</v>
      </c>
      <c r="F55" s="37" t="s">
        <v>438</v>
      </c>
      <c r="G55" s="47">
        <f>D55*E55</f>
        <v>7280</v>
      </c>
      <c r="H55" s="30">
        <f t="shared" si="1"/>
        <v>0.0054</v>
      </c>
      <c r="I55" s="31">
        <f t="shared" si="2"/>
        <v>39.312000000000005</v>
      </c>
      <c r="J55" s="49"/>
    </row>
    <row r="56" spans="1:10" ht="15" thickBot="1">
      <c r="A56" s="19" t="s">
        <v>72</v>
      </c>
      <c r="B56" s="41">
        <v>190.526</v>
      </c>
      <c r="C56" s="41" t="s">
        <v>435</v>
      </c>
      <c r="D56" s="30">
        <v>478</v>
      </c>
      <c r="E56" s="37">
        <v>24</v>
      </c>
      <c r="F56" s="37" t="s">
        <v>445</v>
      </c>
      <c r="G56" s="47">
        <f>D56*E56</f>
        <v>11472</v>
      </c>
      <c r="H56" s="30">
        <f t="shared" si="1"/>
        <v>0.0054</v>
      </c>
      <c r="I56" s="31">
        <f t="shared" si="2"/>
        <v>61.948800000000006</v>
      </c>
      <c r="J56" s="49"/>
    </row>
    <row r="57" spans="1:10" ht="15" thickBot="1">
      <c r="A57" s="19" t="s">
        <v>72</v>
      </c>
      <c r="B57" s="41" t="s">
        <v>73</v>
      </c>
      <c r="C57" s="41" t="s">
        <v>435</v>
      </c>
      <c r="D57" s="47">
        <v>1368</v>
      </c>
      <c r="E57" s="37">
        <v>24</v>
      </c>
      <c r="F57" s="37" t="s">
        <v>445</v>
      </c>
      <c r="G57" s="47">
        <f>D57*E57</f>
        <v>32832</v>
      </c>
      <c r="H57" s="30">
        <f t="shared" si="1"/>
        <v>0.0054</v>
      </c>
      <c r="I57" s="31">
        <f t="shared" si="2"/>
        <v>177.2928</v>
      </c>
      <c r="J57" s="49"/>
    </row>
    <row r="58" spans="1:10" ht="15" thickBot="1">
      <c r="A58" s="19" t="s">
        <v>72</v>
      </c>
      <c r="B58" s="41" t="s">
        <v>74</v>
      </c>
      <c r="C58" s="41" t="s">
        <v>435</v>
      </c>
      <c r="D58" s="47">
        <v>1607</v>
      </c>
      <c r="E58" s="37">
        <v>52</v>
      </c>
      <c r="F58" s="37" t="s">
        <v>438</v>
      </c>
      <c r="G58" s="47">
        <f>D58*E58</f>
        <v>83564</v>
      </c>
      <c r="H58" s="30">
        <f t="shared" si="1"/>
        <v>0.0054</v>
      </c>
      <c r="I58" s="31">
        <f t="shared" si="2"/>
        <v>451.2456</v>
      </c>
      <c r="J58" s="49"/>
    </row>
    <row r="59" spans="1:10" ht="15.75" thickBot="1">
      <c r="A59" s="32" t="s">
        <v>75</v>
      </c>
      <c r="B59" s="41"/>
      <c r="C59" s="41"/>
      <c r="D59" s="30"/>
      <c r="E59" s="37"/>
      <c r="F59" s="37"/>
      <c r="G59" s="47"/>
      <c r="H59" s="30"/>
      <c r="I59" s="33"/>
      <c r="J59" s="49"/>
    </row>
    <row r="60" spans="1:10" ht="15" thickBot="1">
      <c r="A60" s="19" t="s">
        <v>76</v>
      </c>
      <c r="B60" s="41">
        <v>737</v>
      </c>
      <c r="C60" s="41" t="s">
        <v>448</v>
      </c>
      <c r="D60" s="30">
        <v>80</v>
      </c>
      <c r="E60" s="37">
        <v>52</v>
      </c>
      <c r="F60" s="37" t="s">
        <v>438</v>
      </c>
      <c r="G60" s="47">
        <f aca="true" t="shared" si="3" ref="G60:G71">D60*E60</f>
        <v>4160</v>
      </c>
      <c r="H60" s="30">
        <f t="shared" si="1"/>
        <v>0.0054</v>
      </c>
      <c r="I60" s="31">
        <f t="shared" si="2"/>
        <v>22.464000000000002</v>
      </c>
      <c r="J60" s="49"/>
    </row>
    <row r="61" spans="1:10" ht="15" thickBot="1">
      <c r="A61" s="19" t="s">
        <v>76</v>
      </c>
      <c r="B61" s="41" t="s">
        <v>77</v>
      </c>
      <c r="C61" s="41" t="s">
        <v>448</v>
      </c>
      <c r="D61" s="47">
        <v>1354</v>
      </c>
      <c r="E61" s="37">
        <v>52</v>
      </c>
      <c r="F61" s="37" t="s">
        <v>438</v>
      </c>
      <c r="G61" s="47">
        <f t="shared" si="3"/>
        <v>70408</v>
      </c>
      <c r="H61" s="30">
        <f t="shared" si="1"/>
        <v>0.0054</v>
      </c>
      <c r="I61" s="31">
        <f t="shared" si="2"/>
        <v>380.20320000000004</v>
      </c>
      <c r="J61" s="49"/>
    </row>
    <row r="62" spans="1:10" ht="15" thickBot="1">
      <c r="A62" s="19" t="s">
        <v>78</v>
      </c>
      <c r="B62" s="41">
        <v>42</v>
      </c>
      <c r="C62" s="41" t="s">
        <v>435</v>
      </c>
      <c r="D62" s="47">
        <v>2720</v>
      </c>
      <c r="E62" s="37">
        <v>12</v>
      </c>
      <c r="F62" s="37" t="s">
        <v>445</v>
      </c>
      <c r="G62" s="47">
        <f t="shared" si="3"/>
        <v>32640</v>
      </c>
      <c r="H62" s="30">
        <f t="shared" si="1"/>
        <v>0.0054</v>
      </c>
      <c r="I62" s="31">
        <f t="shared" si="2"/>
        <v>176.256</v>
      </c>
      <c r="J62" s="49"/>
    </row>
    <row r="63" spans="1:10" ht="15" thickBot="1">
      <c r="A63" s="19" t="s">
        <v>78</v>
      </c>
      <c r="B63" s="41" t="s">
        <v>79</v>
      </c>
      <c r="C63" s="41" t="s">
        <v>435</v>
      </c>
      <c r="D63" s="47">
        <v>2948</v>
      </c>
      <c r="E63" s="37">
        <v>52</v>
      </c>
      <c r="F63" s="37" t="s">
        <v>436</v>
      </c>
      <c r="G63" s="47">
        <f t="shared" si="3"/>
        <v>153296</v>
      </c>
      <c r="H63" s="30">
        <f t="shared" si="1"/>
        <v>0.0054</v>
      </c>
      <c r="I63" s="31">
        <f t="shared" si="2"/>
        <v>827.7984</v>
      </c>
      <c r="J63" s="49"/>
    </row>
    <row r="64" spans="1:10" ht="15" thickBot="1">
      <c r="A64" s="19" t="s">
        <v>78</v>
      </c>
      <c r="B64" s="45">
        <v>734.1003</v>
      </c>
      <c r="C64" s="45" t="s">
        <v>435</v>
      </c>
      <c r="D64" s="47">
        <v>1368</v>
      </c>
      <c r="E64" s="37">
        <v>52</v>
      </c>
      <c r="F64" s="37" t="s">
        <v>436</v>
      </c>
      <c r="G64" s="47">
        <f t="shared" si="3"/>
        <v>71136</v>
      </c>
      <c r="H64" s="30">
        <f t="shared" si="1"/>
        <v>0.0054</v>
      </c>
      <c r="I64" s="31">
        <f t="shared" si="2"/>
        <v>384.1344</v>
      </c>
      <c r="J64" s="49"/>
    </row>
    <row r="65" spans="1:10" ht="15" thickBot="1">
      <c r="A65" s="19" t="s">
        <v>78</v>
      </c>
      <c r="B65" s="41" t="s">
        <v>80</v>
      </c>
      <c r="C65" s="41" t="s">
        <v>435</v>
      </c>
      <c r="D65" s="47">
        <v>12301</v>
      </c>
      <c r="E65" s="37">
        <v>52</v>
      </c>
      <c r="F65" s="37" t="s">
        <v>438</v>
      </c>
      <c r="G65" s="47">
        <f t="shared" si="3"/>
        <v>639652</v>
      </c>
      <c r="H65" s="30">
        <f t="shared" si="1"/>
        <v>0.0054</v>
      </c>
      <c r="I65" s="31">
        <f t="shared" si="2"/>
        <v>3454.1208</v>
      </c>
      <c r="J65" s="49"/>
    </row>
    <row r="66" spans="1:10" ht="15" thickBot="1">
      <c r="A66" s="19" t="s">
        <v>82</v>
      </c>
      <c r="B66" s="41">
        <v>721</v>
      </c>
      <c r="C66" s="41" t="s">
        <v>435</v>
      </c>
      <c r="D66" s="30">
        <v>517</v>
      </c>
      <c r="E66" s="37">
        <v>52</v>
      </c>
      <c r="F66" s="37" t="s">
        <v>438</v>
      </c>
      <c r="G66" s="47">
        <f t="shared" si="3"/>
        <v>26884</v>
      </c>
      <c r="H66" s="30">
        <f t="shared" si="1"/>
        <v>0.0054</v>
      </c>
      <c r="I66" s="31">
        <f t="shared" si="2"/>
        <v>145.17360000000002</v>
      </c>
      <c r="J66" s="49"/>
    </row>
    <row r="67" spans="1:10" ht="15" thickBot="1">
      <c r="A67" s="19" t="s">
        <v>83</v>
      </c>
      <c r="B67" s="41">
        <v>245</v>
      </c>
      <c r="C67" s="41" t="s">
        <v>449</v>
      </c>
      <c r="D67" s="47">
        <v>4431</v>
      </c>
      <c r="E67" s="37">
        <v>12</v>
      </c>
      <c r="F67" s="37" t="s">
        <v>437</v>
      </c>
      <c r="G67" s="47">
        <f t="shared" si="3"/>
        <v>53172</v>
      </c>
      <c r="H67" s="30">
        <f t="shared" si="1"/>
        <v>0.0054</v>
      </c>
      <c r="I67" s="31">
        <f t="shared" si="2"/>
        <v>287.1288</v>
      </c>
      <c r="J67" s="49"/>
    </row>
    <row r="68" spans="1:10" ht="15" thickBot="1">
      <c r="A68" s="19" t="s">
        <v>84</v>
      </c>
      <c r="B68" s="41" t="s">
        <v>85</v>
      </c>
      <c r="C68" s="41" t="s">
        <v>435</v>
      </c>
      <c r="D68" s="47">
        <v>7504</v>
      </c>
      <c r="E68" s="37">
        <v>52</v>
      </c>
      <c r="F68" s="37" t="s">
        <v>438</v>
      </c>
      <c r="G68" s="47">
        <f t="shared" si="3"/>
        <v>390208</v>
      </c>
      <c r="H68" s="30">
        <f t="shared" si="1"/>
        <v>0.0054</v>
      </c>
      <c r="I68" s="31">
        <f t="shared" si="2"/>
        <v>2107.1232</v>
      </c>
      <c r="J68" s="49"/>
    </row>
    <row r="69" spans="1:10" ht="15" thickBot="1">
      <c r="A69" s="19" t="s">
        <v>84</v>
      </c>
      <c r="B69" s="41" t="s">
        <v>86</v>
      </c>
      <c r="C69" s="41" t="s">
        <v>435</v>
      </c>
      <c r="D69" s="30">
        <v>764</v>
      </c>
      <c r="E69" s="37">
        <v>52</v>
      </c>
      <c r="F69" s="37" t="s">
        <v>438</v>
      </c>
      <c r="G69" s="47">
        <f t="shared" si="3"/>
        <v>39728</v>
      </c>
      <c r="H69" s="30">
        <f t="shared" si="1"/>
        <v>0.0054</v>
      </c>
      <c r="I69" s="31">
        <f t="shared" si="2"/>
        <v>214.5312</v>
      </c>
      <c r="J69" s="49"/>
    </row>
    <row r="70" spans="1:10" ht="15" thickBot="1">
      <c r="A70" s="19" t="s">
        <v>84</v>
      </c>
      <c r="B70" s="41">
        <v>722</v>
      </c>
      <c r="C70" s="41" t="s">
        <v>435</v>
      </c>
      <c r="D70" s="30">
        <v>99</v>
      </c>
      <c r="E70" s="37">
        <v>145</v>
      </c>
      <c r="F70" s="37" t="s">
        <v>436</v>
      </c>
      <c r="G70" s="47">
        <f t="shared" si="3"/>
        <v>14355</v>
      </c>
      <c r="H70" s="30">
        <f aca="true" t="shared" si="4" ref="H70:H78">0.9*0.006</f>
        <v>0.0054</v>
      </c>
      <c r="I70" s="31">
        <f t="shared" si="2"/>
        <v>77.51700000000001</v>
      </c>
      <c r="J70" s="49"/>
    </row>
    <row r="71" spans="1:10" ht="15" thickBot="1">
      <c r="A71" s="21" t="s">
        <v>87</v>
      </c>
      <c r="B71" s="42"/>
      <c r="C71" s="42"/>
      <c r="D71" s="52">
        <v>700</v>
      </c>
      <c r="E71" s="37">
        <v>12</v>
      </c>
      <c r="F71" s="37" t="s">
        <v>438</v>
      </c>
      <c r="G71" s="47">
        <f t="shared" si="3"/>
        <v>8400</v>
      </c>
      <c r="H71" s="30">
        <f t="shared" si="4"/>
        <v>0.0054</v>
      </c>
      <c r="I71" s="31">
        <f aca="true" t="shared" si="5" ref="I71:I78">H71*G71</f>
        <v>45.36</v>
      </c>
      <c r="J71" s="49"/>
    </row>
    <row r="72" spans="1:10" ht="15.75" thickBot="1">
      <c r="A72" s="34" t="s">
        <v>88</v>
      </c>
      <c r="B72" s="44"/>
      <c r="C72" s="44"/>
      <c r="D72" s="23"/>
      <c r="E72" s="37"/>
      <c r="F72" s="37"/>
      <c r="G72" s="47"/>
      <c r="H72" s="30"/>
      <c r="I72" s="31"/>
      <c r="J72" s="49"/>
    </row>
    <row r="73" spans="1:10" ht="15" thickBot="1">
      <c r="A73" s="19" t="s">
        <v>83</v>
      </c>
      <c r="B73" s="41" t="s">
        <v>89</v>
      </c>
      <c r="C73" s="41" t="s">
        <v>449</v>
      </c>
      <c r="D73" s="30">
        <v>710</v>
      </c>
      <c r="E73" s="37">
        <v>12</v>
      </c>
      <c r="F73" s="37" t="s">
        <v>437</v>
      </c>
      <c r="G73" s="47">
        <f aca="true" t="shared" si="6" ref="G73:G78">D73*E73</f>
        <v>8520</v>
      </c>
      <c r="H73" s="30">
        <f t="shared" si="4"/>
        <v>0.0054</v>
      </c>
      <c r="I73" s="31">
        <f t="shared" si="5"/>
        <v>46.008</v>
      </c>
      <c r="J73" s="49"/>
    </row>
    <row r="74" spans="1:10" ht="15" thickBot="1">
      <c r="A74" s="19" t="s">
        <v>90</v>
      </c>
      <c r="B74" s="41" t="s">
        <v>91</v>
      </c>
      <c r="C74" s="41" t="s">
        <v>435</v>
      </c>
      <c r="D74" s="30">
        <v>210</v>
      </c>
      <c r="E74" s="37">
        <v>12</v>
      </c>
      <c r="F74" s="37" t="s">
        <v>437</v>
      </c>
      <c r="G74" s="47">
        <f t="shared" si="6"/>
        <v>2520</v>
      </c>
      <c r="H74" s="30">
        <f t="shared" si="4"/>
        <v>0.0054</v>
      </c>
      <c r="I74" s="31">
        <f t="shared" si="5"/>
        <v>13.608</v>
      </c>
      <c r="J74" s="49"/>
    </row>
    <row r="75" spans="1:10" ht="15" thickBot="1">
      <c r="A75" s="19" t="s">
        <v>90</v>
      </c>
      <c r="B75" s="41" t="s">
        <v>92</v>
      </c>
      <c r="C75" s="41" t="s">
        <v>435</v>
      </c>
      <c r="D75" s="30">
        <v>381</v>
      </c>
      <c r="E75" s="37">
        <v>12</v>
      </c>
      <c r="F75" s="37" t="s">
        <v>437</v>
      </c>
      <c r="G75" s="47">
        <f t="shared" si="6"/>
        <v>4572</v>
      </c>
      <c r="H75" s="30">
        <f t="shared" si="4"/>
        <v>0.0054</v>
      </c>
      <c r="I75" s="31">
        <f t="shared" si="5"/>
        <v>24.6888</v>
      </c>
      <c r="J75" s="49"/>
    </row>
    <row r="76" spans="1:10" ht="15" thickBot="1">
      <c r="A76" s="19" t="s">
        <v>93</v>
      </c>
      <c r="B76" s="41" t="s">
        <v>94</v>
      </c>
      <c r="C76" s="41" t="s">
        <v>435</v>
      </c>
      <c r="D76" s="30">
        <v>692</v>
      </c>
      <c r="E76" s="37">
        <v>52</v>
      </c>
      <c r="F76" s="37" t="s">
        <v>438</v>
      </c>
      <c r="G76" s="47">
        <f t="shared" si="6"/>
        <v>35984</v>
      </c>
      <c r="H76" s="30">
        <f t="shared" si="4"/>
        <v>0.0054</v>
      </c>
      <c r="I76" s="31">
        <f t="shared" si="5"/>
        <v>194.3136</v>
      </c>
      <c r="J76" s="49"/>
    </row>
    <row r="77" spans="1:10" ht="15" thickBot="1">
      <c r="A77" s="19" t="s">
        <v>95</v>
      </c>
      <c r="B77" s="41" t="s">
        <v>96</v>
      </c>
      <c r="C77" s="41" t="s">
        <v>435</v>
      </c>
      <c r="D77" s="30">
        <v>513</v>
      </c>
      <c r="E77" s="37">
        <v>12</v>
      </c>
      <c r="F77" s="37" t="s">
        <v>437</v>
      </c>
      <c r="G77" s="47">
        <f t="shared" si="6"/>
        <v>6156</v>
      </c>
      <c r="H77" s="30">
        <f t="shared" si="4"/>
        <v>0.0054</v>
      </c>
      <c r="I77" s="31">
        <f t="shared" si="5"/>
        <v>33.2424</v>
      </c>
      <c r="J77" s="49"/>
    </row>
    <row r="78" spans="1:10" ht="15" thickBot="1">
      <c r="A78" s="27"/>
      <c r="B78" s="41">
        <v>1195.1208</v>
      </c>
      <c r="C78" s="41" t="s">
        <v>435</v>
      </c>
      <c r="D78" s="30">
        <v>109</v>
      </c>
      <c r="E78" s="37">
        <v>52</v>
      </c>
      <c r="F78" s="37" t="s">
        <v>438</v>
      </c>
      <c r="G78" s="47">
        <f t="shared" si="6"/>
        <v>5668</v>
      </c>
      <c r="H78" s="30">
        <f t="shared" si="4"/>
        <v>0.0054</v>
      </c>
      <c r="I78" s="31">
        <f t="shared" si="5"/>
        <v>30.607200000000002</v>
      </c>
      <c r="J78" s="49"/>
    </row>
    <row r="79" spans="1:9" ht="15.75" thickBot="1">
      <c r="A79" s="29" t="s">
        <v>97</v>
      </c>
      <c r="B79" s="46"/>
      <c r="C79" s="46"/>
      <c r="D79" s="56">
        <f>SUM(D7:D78)</f>
        <v>93035</v>
      </c>
      <c r="E79" s="36"/>
      <c r="F79" s="36"/>
      <c r="G79" s="36">
        <f>SUM(G7:G78)</f>
        <v>4377522</v>
      </c>
      <c r="H79" s="35"/>
      <c r="I79" s="36">
        <f>SUM(I7:I78)</f>
        <v>23638.6188</v>
      </c>
    </row>
    <row r="80" spans="1:9" ht="15.75" thickBot="1">
      <c r="A80" s="197"/>
      <c r="B80" s="198"/>
      <c r="C80" s="198"/>
      <c r="D80" s="198"/>
      <c r="E80" s="198"/>
      <c r="F80" s="198"/>
      <c r="G80" s="198"/>
      <c r="H80" s="198"/>
      <c r="I80" s="199"/>
    </row>
    <row r="81" spans="1:11" ht="15.75" thickBot="1">
      <c r="A81" s="218" t="s">
        <v>98</v>
      </c>
      <c r="B81" s="219"/>
      <c r="C81" s="219"/>
      <c r="D81" s="219"/>
      <c r="E81" s="219"/>
      <c r="F81" s="219"/>
      <c r="G81" s="219"/>
      <c r="H81" s="219"/>
      <c r="I81" s="220"/>
      <c r="K81" s="49"/>
    </row>
    <row r="82" spans="1:9" ht="15.75" thickBot="1">
      <c r="A82" s="28"/>
      <c r="B82" s="73" t="s">
        <v>3</v>
      </c>
      <c r="C82" s="73"/>
      <c r="D82" s="73" t="s">
        <v>99</v>
      </c>
      <c r="E82" s="73" t="s">
        <v>363</v>
      </c>
      <c r="F82" s="73"/>
      <c r="G82" s="73" t="s">
        <v>345</v>
      </c>
      <c r="H82" s="73" t="s">
        <v>377</v>
      </c>
      <c r="I82" s="73" t="s">
        <v>365</v>
      </c>
    </row>
    <row r="83" spans="1:11" ht="15.75" thickBot="1">
      <c r="A83" s="28" t="s">
        <v>7</v>
      </c>
      <c r="B83" s="70"/>
      <c r="C83" s="147"/>
      <c r="D83" s="69"/>
      <c r="E83" s="70"/>
      <c r="F83" s="147"/>
      <c r="G83" s="70"/>
      <c r="H83" s="70"/>
      <c r="I83" s="71"/>
      <c r="K83" s="49"/>
    </row>
    <row r="84" spans="1:10" ht="15" thickBot="1">
      <c r="A84" s="26" t="s">
        <v>8</v>
      </c>
      <c r="B84" s="41" t="s">
        <v>100</v>
      </c>
      <c r="C84" s="41"/>
      <c r="D84" s="37">
        <v>2</v>
      </c>
      <c r="E84" s="37">
        <v>157</v>
      </c>
      <c r="F84" s="37" t="s">
        <v>436</v>
      </c>
      <c r="G84" s="37">
        <f aca="true" t="shared" si="7" ref="G84:G96">E84*D84</f>
        <v>314</v>
      </c>
      <c r="H84" s="37">
        <f>0.9*1.2</f>
        <v>1.08</v>
      </c>
      <c r="I84" s="38">
        <f>H84*G84</f>
        <v>339.12</v>
      </c>
      <c r="J84" s="49"/>
    </row>
    <row r="85" spans="1:10" ht="15" thickBot="1">
      <c r="A85" s="26" t="s">
        <v>8</v>
      </c>
      <c r="B85" s="41" t="s">
        <v>101</v>
      </c>
      <c r="C85" s="41"/>
      <c r="D85" s="37">
        <v>7</v>
      </c>
      <c r="E85" s="37">
        <v>52</v>
      </c>
      <c r="F85" s="37" t="s">
        <v>438</v>
      </c>
      <c r="G85" s="37">
        <f t="shared" si="7"/>
        <v>364</v>
      </c>
      <c r="H85" s="37">
        <f aca="true" t="shared" si="8" ref="H85:H96">0.9*1.2</f>
        <v>1.08</v>
      </c>
      <c r="I85" s="38">
        <f aca="true" t="shared" si="9" ref="I85:I96">H85*G85</f>
        <v>393.12</v>
      </c>
      <c r="J85" s="49"/>
    </row>
    <row r="86" spans="1:9" ht="15" thickBot="1">
      <c r="A86" s="26" t="s">
        <v>8</v>
      </c>
      <c r="B86" s="41" t="s">
        <v>102</v>
      </c>
      <c r="C86" s="41"/>
      <c r="D86" s="37">
        <v>2</v>
      </c>
      <c r="E86" s="37">
        <v>52</v>
      </c>
      <c r="F86" s="37" t="s">
        <v>438</v>
      </c>
      <c r="G86" s="37">
        <f t="shared" si="7"/>
        <v>104</v>
      </c>
      <c r="H86" s="37">
        <f t="shared" si="8"/>
        <v>1.08</v>
      </c>
      <c r="I86" s="38">
        <f t="shared" si="9"/>
        <v>112.32000000000001</v>
      </c>
    </row>
    <row r="87" spans="1:10" ht="15" thickBot="1">
      <c r="A87" s="26" t="s">
        <v>8</v>
      </c>
      <c r="B87" s="41" t="s">
        <v>103</v>
      </c>
      <c r="C87" s="41"/>
      <c r="D87" s="37">
        <v>4</v>
      </c>
      <c r="E87" s="37">
        <v>52</v>
      </c>
      <c r="F87" s="37" t="s">
        <v>438</v>
      </c>
      <c r="G87" s="37">
        <f t="shared" si="7"/>
        <v>208</v>
      </c>
      <c r="H87" s="37">
        <f t="shared" si="8"/>
        <v>1.08</v>
      </c>
      <c r="I87" s="38">
        <f t="shared" si="9"/>
        <v>224.64000000000001</v>
      </c>
      <c r="J87" s="49"/>
    </row>
    <row r="88" spans="1:10" ht="15" thickBot="1">
      <c r="A88" s="26" t="s">
        <v>104</v>
      </c>
      <c r="B88" s="41">
        <v>737</v>
      </c>
      <c r="C88" s="41"/>
      <c r="D88" s="37">
        <v>1</v>
      </c>
      <c r="E88" s="37">
        <v>52</v>
      </c>
      <c r="F88" s="37" t="s">
        <v>436</v>
      </c>
      <c r="G88" s="37">
        <f t="shared" si="7"/>
        <v>52</v>
      </c>
      <c r="H88" s="37">
        <f t="shared" si="8"/>
        <v>1.08</v>
      </c>
      <c r="I88" s="38">
        <f t="shared" si="9"/>
        <v>56.160000000000004</v>
      </c>
      <c r="J88" s="49"/>
    </row>
    <row r="89" spans="1:10" ht="15" thickBot="1">
      <c r="A89" s="26" t="s">
        <v>105</v>
      </c>
      <c r="B89" s="41" t="s">
        <v>492</v>
      </c>
      <c r="C89" s="41"/>
      <c r="D89" s="37">
        <v>6</v>
      </c>
      <c r="E89" s="37">
        <v>105</v>
      </c>
      <c r="F89" s="37" t="s">
        <v>436</v>
      </c>
      <c r="G89" s="37">
        <f t="shared" si="7"/>
        <v>630</v>
      </c>
      <c r="H89" s="37">
        <f t="shared" si="8"/>
        <v>1.08</v>
      </c>
      <c r="I89" s="38">
        <f t="shared" si="9"/>
        <v>680.4000000000001</v>
      </c>
      <c r="J89" s="49"/>
    </row>
    <row r="90" spans="1:10" ht="15" thickBot="1">
      <c r="A90" s="26" t="s">
        <v>30</v>
      </c>
      <c r="B90" s="41">
        <v>642.643</v>
      </c>
      <c r="C90" s="41"/>
      <c r="D90" s="37">
        <v>2</v>
      </c>
      <c r="E90" s="37">
        <v>52</v>
      </c>
      <c r="F90" s="37" t="s">
        <v>438</v>
      </c>
      <c r="G90" s="37">
        <f t="shared" si="7"/>
        <v>104</v>
      </c>
      <c r="H90" s="37">
        <f t="shared" si="8"/>
        <v>1.08</v>
      </c>
      <c r="I90" s="38">
        <f t="shared" si="9"/>
        <v>112.32000000000001</v>
      </c>
      <c r="J90" s="49"/>
    </row>
    <row r="91" spans="1:10" ht="15" thickBot="1">
      <c r="A91" s="26" t="s">
        <v>37</v>
      </c>
      <c r="B91" s="41">
        <v>644</v>
      </c>
      <c r="C91" s="41"/>
      <c r="D91" s="37">
        <v>1</v>
      </c>
      <c r="E91" s="37">
        <v>52</v>
      </c>
      <c r="F91" s="37" t="s">
        <v>438</v>
      </c>
      <c r="G91" s="37">
        <f t="shared" si="7"/>
        <v>52</v>
      </c>
      <c r="H91" s="37">
        <f t="shared" si="8"/>
        <v>1.08</v>
      </c>
      <c r="I91" s="38">
        <f t="shared" si="9"/>
        <v>56.160000000000004</v>
      </c>
      <c r="J91" s="49"/>
    </row>
    <row r="92" spans="1:10" ht="15" thickBot="1">
      <c r="A92" s="26" t="s">
        <v>38</v>
      </c>
      <c r="B92" s="41">
        <v>645.646</v>
      </c>
      <c r="C92" s="41"/>
      <c r="D92" s="37">
        <v>2</v>
      </c>
      <c r="E92" s="37">
        <v>52</v>
      </c>
      <c r="F92" s="37" t="s">
        <v>438</v>
      </c>
      <c r="G92" s="37">
        <f t="shared" si="7"/>
        <v>104</v>
      </c>
      <c r="H92" s="37">
        <f t="shared" si="8"/>
        <v>1.08</v>
      </c>
      <c r="I92" s="38">
        <f t="shared" si="9"/>
        <v>112.32000000000001</v>
      </c>
      <c r="J92" s="49"/>
    </row>
    <row r="93" spans="1:10" ht="15" thickBot="1">
      <c r="A93" s="26" t="s">
        <v>47</v>
      </c>
      <c r="B93" s="41" t="s">
        <v>493</v>
      </c>
      <c r="C93" s="41"/>
      <c r="D93" s="37">
        <v>6</v>
      </c>
      <c r="E93" s="37">
        <v>12</v>
      </c>
      <c r="F93" s="37" t="s">
        <v>437</v>
      </c>
      <c r="G93" s="37">
        <f t="shared" si="7"/>
        <v>72</v>
      </c>
      <c r="H93" s="37">
        <f t="shared" si="8"/>
        <v>1.08</v>
      </c>
      <c r="I93" s="38">
        <f t="shared" si="9"/>
        <v>77.76</v>
      </c>
      <c r="J93" s="49"/>
    </row>
    <row r="94" spans="1:10" ht="15" thickBot="1">
      <c r="A94" s="26" t="s">
        <v>59</v>
      </c>
      <c r="B94" s="41" t="s">
        <v>106</v>
      </c>
      <c r="C94" s="41"/>
      <c r="D94" s="37">
        <v>5</v>
      </c>
      <c r="E94" s="37">
        <v>12</v>
      </c>
      <c r="F94" s="37" t="s">
        <v>437</v>
      </c>
      <c r="G94" s="37">
        <f t="shared" si="7"/>
        <v>60</v>
      </c>
      <c r="H94" s="37">
        <f t="shared" si="8"/>
        <v>1.08</v>
      </c>
      <c r="I94" s="38">
        <f t="shared" si="9"/>
        <v>64.80000000000001</v>
      </c>
      <c r="J94" s="49"/>
    </row>
    <row r="95" spans="1:9" ht="15" thickBot="1">
      <c r="A95" s="26" t="s">
        <v>107</v>
      </c>
      <c r="B95" s="41" t="s">
        <v>108</v>
      </c>
      <c r="C95" s="41"/>
      <c r="D95" s="37">
        <v>3</v>
      </c>
      <c r="E95" s="37">
        <v>52</v>
      </c>
      <c r="F95" s="37" t="s">
        <v>438</v>
      </c>
      <c r="G95" s="37">
        <f t="shared" si="7"/>
        <v>156</v>
      </c>
      <c r="H95" s="37">
        <f t="shared" si="8"/>
        <v>1.08</v>
      </c>
      <c r="I95" s="38">
        <f t="shared" si="9"/>
        <v>168.48000000000002</v>
      </c>
    </row>
    <row r="96" spans="1:9" ht="15" thickBot="1">
      <c r="A96" s="26" t="s">
        <v>67</v>
      </c>
      <c r="B96" s="41" t="s">
        <v>67</v>
      </c>
      <c r="C96" s="41"/>
      <c r="D96" s="37">
        <v>32</v>
      </c>
      <c r="E96" s="37">
        <v>52</v>
      </c>
      <c r="F96" s="37" t="s">
        <v>438</v>
      </c>
      <c r="G96" s="37">
        <f t="shared" si="7"/>
        <v>1664</v>
      </c>
      <c r="H96" s="37">
        <f t="shared" si="8"/>
        <v>1.08</v>
      </c>
      <c r="I96" s="38">
        <f t="shared" si="9"/>
        <v>1797.1200000000001</v>
      </c>
    </row>
    <row r="97" spans="1:11" ht="15.75" thickBot="1">
      <c r="A97" s="197" t="s">
        <v>75</v>
      </c>
      <c r="B97" s="216"/>
      <c r="C97" s="216"/>
      <c r="D97" s="216"/>
      <c r="E97" s="216"/>
      <c r="F97" s="216"/>
      <c r="G97" s="216"/>
      <c r="H97" s="216"/>
      <c r="I97" s="217"/>
      <c r="K97" s="49"/>
    </row>
    <row r="98" spans="1:9" ht="15" thickBot="1">
      <c r="A98" s="26" t="s">
        <v>76</v>
      </c>
      <c r="B98" s="41" t="s">
        <v>109</v>
      </c>
      <c r="C98" s="41"/>
      <c r="D98" s="37">
        <v>5</v>
      </c>
      <c r="E98" s="37">
        <v>52</v>
      </c>
      <c r="F98" s="37" t="s">
        <v>436</v>
      </c>
      <c r="G98" s="37">
        <f aca="true" t="shared" si="10" ref="G98:G103">E98*D98</f>
        <v>260</v>
      </c>
      <c r="H98" s="37">
        <f aca="true" t="shared" si="11" ref="H98:H103">1.2*0.9</f>
        <v>1.08</v>
      </c>
      <c r="I98" s="37">
        <f aca="true" t="shared" si="12" ref="I98:I103">H98*G98</f>
        <v>280.8</v>
      </c>
    </row>
    <row r="99" spans="1:9" ht="15" thickBot="1">
      <c r="A99" s="26" t="s">
        <v>84</v>
      </c>
      <c r="B99" s="41" t="s">
        <v>110</v>
      </c>
      <c r="C99" s="41"/>
      <c r="D99" s="37">
        <v>4</v>
      </c>
      <c r="E99" s="37">
        <v>52</v>
      </c>
      <c r="F99" s="37" t="s">
        <v>436</v>
      </c>
      <c r="G99" s="37">
        <f t="shared" si="10"/>
        <v>208</v>
      </c>
      <c r="H99" s="37">
        <f t="shared" si="11"/>
        <v>1.08</v>
      </c>
      <c r="I99" s="37">
        <f t="shared" si="12"/>
        <v>224.64000000000001</v>
      </c>
    </row>
    <row r="100" spans="1:9" ht="15" thickBot="1">
      <c r="A100" s="26" t="s">
        <v>111</v>
      </c>
      <c r="B100" s="41">
        <v>598.599</v>
      </c>
      <c r="C100" s="41"/>
      <c r="D100" s="37">
        <v>2</v>
      </c>
      <c r="E100" s="37">
        <v>52</v>
      </c>
      <c r="F100" s="37" t="s">
        <v>436</v>
      </c>
      <c r="G100" s="37">
        <f t="shared" si="10"/>
        <v>104</v>
      </c>
      <c r="H100" s="37">
        <f t="shared" si="11"/>
        <v>1.08</v>
      </c>
      <c r="I100" s="37">
        <f t="shared" si="12"/>
        <v>112.32000000000001</v>
      </c>
    </row>
    <row r="101" spans="1:10" ht="15" thickBot="1">
      <c r="A101" s="26" t="s">
        <v>84</v>
      </c>
      <c r="B101" s="41" t="s">
        <v>112</v>
      </c>
      <c r="C101" s="41"/>
      <c r="D101" s="37">
        <v>7</v>
      </c>
      <c r="E101" s="37">
        <v>52</v>
      </c>
      <c r="F101" s="37" t="s">
        <v>438</v>
      </c>
      <c r="G101" s="37">
        <f t="shared" si="10"/>
        <v>364</v>
      </c>
      <c r="H101" s="37">
        <f t="shared" si="11"/>
        <v>1.08</v>
      </c>
      <c r="I101" s="37">
        <f t="shared" si="12"/>
        <v>393.12</v>
      </c>
      <c r="J101" s="49"/>
    </row>
    <row r="102" spans="1:10" ht="15" thickBot="1">
      <c r="A102" s="26" t="s">
        <v>415</v>
      </c>
      <c r="B102" s="41"/>
      <c r="C102" s="41"/>
      <c r="D102" s="37">
        <v>1</v>
      </c>
      <c r="E102" s="37">
        <v>52</v>
      </c>
      <c r="F102" s="37" t="s">
        <v>438</v>
      </c>
      <c r="G102" s="37">
        <f t="shared" si="10"/>
        <v>52</v>
      </c>
      <c r="H102" s="37">
        <f t="shared" si="11"/>
        <v>1.08</v>
      </c>
      <c r="I102" s="37">
        <f>H102*G102</f>
        <v>56.160000000000004</v>
      </c>
      <c r="J102" s="49"/>
    </row>
    <row r="103" spans="1:10" ht="15" thickBot="1">
      <c r="A103" s="27" t="s">
        <v>113</v>
      </c>
      <c r="B103" s="20"/>
      <c r="C103" s="20"/>
      <c r="D103" s="52">
        <v>7</v>
      </c>
      <c r="E103" s="48">
        <v>105</v>
      </c>
      <c r="F103" s="37" t="s">
        <v>436</v>
      </c>
      <c r="G103" s="37">
        <f t="shared" si="10"/>
        <v>735</v>
      </c>
      <c r="H103" s="37">
        <f t="shared" si="11"/>
        <v>1.08</v>
      </c>
      <c r="I103" s="37">
        <f t="shared" si="12"/>
        <v>793.8000000000001</v>
      </c>
      <c r="J103" s="49"/>
    </row>
    <row r="104" spans="1:10" ht="15.75" thickBot="1">
      <c r="A104" s="29" t="s">
        <v>97</v>
      </c>
      <c r="B104" s="74"/>
      <c r="C104" s="74"/>
      <c r="D104" s="39">
        <f>SUM(D84:D103)</f>
        <v>99</v>
      </c>
      <c r="E104" s="74">
        <f>SUM(E84:E103)</f>
        <v>1119</v>
      </c>
      <c r="F104" s="74"/>
      <c r="G104" s="40">
        <f>SUM(G84:G103)</f>
        <v>5607</v>
      </c>
      <c r="H104" s="35"/>
      <c r="I104" s="33">
        <f>SUM(I84:I103)</f>
        <v>6055.560000000001</v>
      </c>
      <c r="J104" s="49"/>
    </row>
  </sheetData>
  <sheetProtection/>
  <mergeCells count="4">
    <mergeCell ref="A97:I97"/>
    <mergeCell ref="A81:I81"/>
    <mergeCell ref="A80:I80"/>
    <mergeCell ref="A1:I2"/>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178"/>
  <sheetViews>
    <sheetView zoomScalePageLayoutView="0" workbookViewId="0" topLeftCell="A1">
      <selection activeCell="L11" sqref="L11"/>
    </sheetView>
  </sheetViews>
  <sheetFormatPr defaultColWidth="9.140625" defaultRowHeight="15"/>
  <cols>
    <col min="1" max="1" width="43.7109375" style="50" customWidth="1"/>
    <col min="2" max="2" width="22.140625" style="50" customWidth="1"/>
    <col min="3" max="3" width="7.140625" style="50" customWidth="1"/>
    <col min="4" max="4" width="8.8515625" style="50" customWidth="1"/>
    <col min="5" max="5" width="11.7109375" style="50" customWidth="1"/>
    <col min="6" max="6" width="9.28125" style="50" customWidth="1"/>
    <col min="7" max="7" width="7.8515625" style="50" customWidth="1"/>
    <col min="8" max="8" width="14.8515625" style="50" hidden="1" customWidth="1"/>
    <col min="9" max="9" width="9.57421875" style="50" customWidth="1"/>
    <col min="10" max="10" width="11.00390625" style="50" hidden="1" customWidth="1"/>
    <col min="11" max="16384" width="9.140625" style="50" customWidth="1"/>
  </cols>
  <sheetData>
    <row r="1" spans="1:10" s="59" customFormat="1" ht="18">
      <c r="A1" s="246" t="s">
        <v>573</v>
      </c>
      <c r="B1" s="247"/>
      <c r="C1" s="247"/>
      <c r="D1" s="247"/>
      <c r="E1" s="247"/>
      <c r="F1" s="247"/>
      <c r="G1" s="247"/>
      <c r="H1" s="247"/>
      <c r="I1" s="247"/>
      <c r="J1" s="248"/>
    </row>
    <row r="2" spans="1:10" s="59" customFormat="1" ht="18.75" thickBot="1">
      <c r="A2" s="249"/>
      <c r="B2" s="250"/>
      <c r="C2" s="250"/>
      <c r="D2" s="250"/>
      <c r="E2" s="250"/>
      <c r="F2" s="250"/>
      <c r="G2" s="250"/>
      <c r="H2" s="250"/>
      <c r="I2" s="250"/>
      <c r="J2" s="251"/>
    </row>
    <row r="3" spans="1:11" ht="15.75" thickBot="1">
      <c r="A3" s="28" t="s">
        <v>0</v>
      </c>
      <c r="B3" s="241" t="s">
        <v>315</v>
      </c>
      <c r="C3" s="242"/>
      <c r="D3" s="242"/>
      <c r="E3" s="242"/>
      <c r="F3" s="242"/>
      <c r="G3" s="242"/>
      <c r="H3" s="242"/>
      <c r="I3" s="242"/>
      <c r="J3" s="243"/>
      <c r="K3" s="145"/>
    </row>
    <row r="4" spans="1:11" ht="15" thickBot="1">
      <c r="A4" s="26"/>
      <c r="B4" s="76" t="s">
        <v>3</v>
      </c>
      <c r="C4" s="73" t="s">
        <v>4</v>
      </c>
      <c r="D4" s="73" t="s">
        <v>2</v>
      </c>
      <c r="E4" s="73" t="s">
        <v>568</v>
      </c>
      <c r="F4" s="73" t="s">
        <v>5</v>
      </c>
      <c r="G4" s="73" t="s">
        <v>378</v>
      </c>
      <c r="H4" s="73" t="s">
        <v>364</v>
      </c>
      <c r="I4" s="65" t="s">
        <v>365</v>
      </c>
      <c r="K4" s="51"/>
    </row>
    <row r="5" spans="1:11" ht="15.75" thickBot="1">
      <c r="A5" s="28" t="s">
        <v>7</v>
      </c>
      <c r="B5" s="58"/>
      <c r="C5" s="35"/>
      <c r="D5" s="35"/>
      <c r="E5" s="35"/>
      <c r="F5" s="35"/>
      <c r="G5" s="35"/>
      <c r="H5" s="35"/>
      <c r="I5" s="35"/>
      <c r="K5" s="51"/>
    </row>
    <row r="6" spans="1:11" ht="15" thickBot="1">
      <c r="A6" s="26" t="s">
        <v>8</v>
      </c>
      <c r="B6" s="41" t="s">
        <v>499</v>
      </c>
      <c r="C6" s="73" t="s">
        <v>368</v>
      </c>
      <c r="D6" s="96">
        <v>53</v>
      </c>
      <c r="E6" s="47">
        <v>8</v>
      </c>
      <c r="F6" s="47">
        <f aca="true" t="shared" si="0" ref="F6:F41">E6*D6</f>
        <v>424</v>
      </c>
      <c r="G6" s="30">
        <v>0.036</v>
      </c>
      <c r="H6" s="30">
        <v>0.16</v>
      </c>
      <c r="I6" s="31">
        <f aca="true" t="shared" si="1" ref="I6:I41">G6*F6</f>
        <v>15.264</v>
      </c>
      <c r="K6" s="51"/>
    </row>
    <row r="7" spans="1:11" ht="15" thickBot="1">
      <c r="A7" s="26" t="s">
        <v>8</v>
      </c>
      <c r="B7" s="41" t="s">
        <v>500</v>
      </c>
      <c r="C7" s="73" t="s">
        <v>367</v>
      </c>
      <c r="D7" s="96">
        <v>41</v>
      </c>
      <c r="E7" s="47">
        <v>6</v>
      </c>
      <c r="F7" s="47">
        <v>41</v>
      </c>
      <c r="G7" s="30">
        <v>0.036</v>
      </c>
      <c r="H7" s="30">
        <v>0.16</v>
      </c>
      <c r="I7" s="31">
        <f>G7*F7</f>
        <v>1.476</v>
      </c>
      <c r="K7" s="51"/>
    </row>
    <row r="8" spans="1:11" ht="15" thickBot="1">
      <c r="A8" s="26" t="s">
        <v>563</v>
      </c>
      <c r="B8" s="41" t="s">
        <v>316</v>
      </c>
      <c r="C8" s="73" t="s">
        <v>369</v>
      </c>
      <c r="D8" s="96">
        <v>1065</v>
      </c>
      <c r="E8" s="47">
        <v>8</v>
      </c>
      <c r="F8" s="47">
        <f t="shared" si="0"/>
        <v>8520</v>
      </c>
      <c r="G8" s="30">
        <v>0.144</v>
      </c>
      <c r="H8" s="30">
        <v>0.16</v>
      </c>
      <c r="I8" s="31">
        <f t="shared" si="1"/>
        <v>1226.8799999999999</v>
      </c>
      <c r="K8" s="51"/>
    </row>
    <row r="9" spans="1:11" ht="15" thickBot="1">
      <c r="A9" s="176" t="s">
        <v>501</v>
      </c>
      <c r="B9" s="41" t="s">
        <v>317</v>
      </c>
      <c r="C9" s="57" t="s">
        <v>369</v>
      </c>
      <c r="D9" s="96">
        <v>1399</v>
      </c>
      <c r="E9" s="47">
        <v>8</v>
      </c>
      <c r="F9" s="47">
        <f t="shared" si="0"/>
        <v>11192</v>
      </c>
      <c r="G9" s="30">
        <v>0.036</v>
      </c>
      <c r="H9" s="30">
        <v>0.04</v>
      </c>
      <c r="I9" s="31">
        <f t="shared" si="1"/>
        <v>402.912</v>
      </c>
      <c r="K9" s="51"/>
    </row>
    <row r="10" spans="1:11" ht="15" thickBot="1">
      <c r="A10" s="26" t="s">
        <v>564</v>
      </c>
      <c r="B10" s="41" t="s">
        <v>318</v>
      </c>
      <c r="C10" s="73" t="s">
        <v>369</v>
      </c>
      <c r="D10" s="96">
        <v>1033</v>
      </c>
      <c r="E10" s="47">
        <v>8</v>
      </c>
      <c r="F10" s="47">
        <f t="shared" si="0"/>
        <v>8264</v>
      </c>
      <c r="G10" s="30">
        <v>0.144</v>
      </c>
      <c r="H10" s="30">
        <v>0.16</v>
      </c>
      <c r="I10" s="31">
        <f t="shared" si="1"/>
        <v>1190.0159999999998</v>
      </c>
      <c r="K10" s="51"/>
    </row>
    <row r="11" spans="1:11" ht="15" thickBot="1">
      <c r="A11" s="26" t="s">
        <v>528</v>
      </c>
      <c r="B11" s="41" t="s">
        <v>319</v>
      </c>
      <c r="C11" s="73" t="s">
        <v>369</v>
      </c>
      <c r="D11" s="96">
        <v>163</v>
      </c>
      <c r="E11" s="47">
        <v>8</v>
      </c>
      <c r="F11" s="47">
        <f t="shared" si="0"/>
        <v>1304</v>
      </c>
      <c r="G11" s="30">
        <v>0.036</v>
      </c>
      <c r="H11" s="30">
        <v>0.04</v>
      </c>
      <c r="I11" s="31">
        <f t="shared" si="1"/>
        <v>46.943999999999996</v>
      </c>
      <c r="K11" s="51"/>
    </row>
    <row r="12" spans="1:11" ht="15" thickBot="1">
      <c r="A12" s="26" t="s">
        <v>565</v>
      </c>
      <c r="B12" s="41" t="s">
        <v>502</v>
      </c>
      <c r="C12" s="73" t="s">
        <v>374</v>
      </c>
      <c r="D12" s="96">
        <v>294</v>
      </c>
      <c r="E12" s="47">
        <v>10</v>
      </c>
      <c r="F12" s="47">
        <f t="shared" si="0"/>
        <v>2940</v>
      </c>
      <c r="G12" s="30">
        <v>0.036</v>
      </c>
      <c r="H12" s="30">
        <v>0.04</v>
      </c>
      <c r="I12" s="31">
        <f t="shared" si="1"/>
        <v>105.83999999999999</v>
      </c>
      <c r="K12" s="51"/>
    </row>
    <row r="13" spans="1:11" ht="15" thickBot="1">
      <c r="A13" s="26" t="s">
        <v>503</v>
      </c>
      <c r="B13" s="41" t="s">
        <v>325</v>
      </c>
      <c r="C13" s="73" t="s">
        <v>367</v>
      </c>
      <c r="D13" s="96">
        <v>1741</v>
      </c>
      <c r="E13" s="47">
        <v>6</v>
      </c>
      <c r="F13" s="47">
        <f>E13*D13</f>
        <v>10446</v>
      </c>
      <c r="G13" s="30">
        <v>0.036</v>
      </c>
      <c r="H13" s="30">
        <v>0.04</v>
      </c>
      <c r="I13" s="31">
        <f>G13*F13</f>
        <v>376.056</v>
      </c>
      <c r="K13" s="51"/>
    </row>
    <row r="14" spans="1:11" ht="15" thickBot="1">
      <c r="A14" s="26" t="s">
        <v>504</v>
      </c>
      <c r="B14" s="41"/>
      <c r="C14" s="73" t="s">
        <v>367</v>
      </c>
      <c r="D14" s="96">
        <v>282</v>
      </c>
      <c r="E14" s="47">
        <v>6</v>
      </c>
      <c r="F14" s="47">
        <f t="shared" si="0"/>
        <v>1692</v>
      </c>
      <c r="G14" s="30">
        <v>0.144</v>
      </c>
      <c r="H14" s="30">
        <v>0.16</v>
      </c>
      <c r="I14" s="31">
        <f t="shared" si="1"/>
        <v>243.64799999999997</v>
      </c>
      <c r="K14" s="51"/>
    </row>
    <row r="15" spans="1:11" ht="15" thickBot="1">
      <c r="A15" s="26" t="s">
        <v>504</v>
      </c>
      <c r="B15" s="41"/>
      <c r="C15" s="73" t="s">
        <v>367</v>
      </c>
      <c r="D15" s="96">
        <v>236</v>
      </c>
      <c r="E15" s="47">
        <v>6</v>
      </c>
      <c r="F15" s="47">
        <f t="shared" si="0"/>
        <v>1416</v>
      </c>
      <c r="G15" s="30">
        <v>0.036</v>
      </c>
      <c r="H15" s="30">
        <v>0.16</v>
      </c>
      <c r="I15" s="31">
        <f t="shared" si="1"/>
        <v>50.976</v>
      </c>
      <c r="K15" s="51"/>
    </row>
    <row r="16" spans="1:11" ht="15" thickBot="1">
      <c r="A16" s="26" t="s">
        <v>50</v>
      </c>
      <c r="B16" s="41" t="s">
        <v>320</v>
      </c>
      <c r="C16" s="60" t="s">
        <v>369</v>
      </c>
      <c r="D16" s="96">
        <v>264</v>
      </c>
      <c r="E16" s="47">
        <v>8</v>
      </c>
      <c r="F16" s="47">
        <f t="shared" si="0"/>
        <v>2112</v>
      </c>
      <c r="G16" s="30">
        <v>0.036</v>
      </c>
      <c r="H16" s="30">
        <v>0.04</v>
      </c>
      <c r="I16" s="31">
        <f t="shared" si="1"/>
        <v>76.032</v>
      </c>
      <c r="K16" s="51"/>
    </row>
    <row r="17" spans="1:11" ht="15" thickBot="1">
      <c r="A17" s="26" t="s">
        <v>15</v>
      </c>
      <c r="B17" s="41" t="s">
        <v>321</v>
      </c>
      <c r="C17" s="60" t="s">
        <v>368</v>
      </c>
      <c r="D17" s="96">
        <v>37</v>
      </c>
      <c r="E17" s="47">
        <v>9</v>
      </c>
      <c r="F17" s="47">
        <f t="shared" si="0"/>
        <v>333</v>
      </c>
      <c r="G17" s="30">
        <v>0.036</v>
      </c>
      <c r="H17" s="30">
        <v>0.16</v>
      </c>
      <c r="I17" s="31">
        <f t="shared" si="1"/>
        <v>11.988</v>
      </c>
      <c r="K17" s="51"/>
    </row>
    <row r="18" spans="1:11" ht="15" thickBot="1">
      <c r="A18" s="26" t="s">
        <v>18</v>
      </c>
      <c r="B18" s="41" t="s">
        <v>322</v>
      </c>
      <c r="C18" s="60" t="s">
        <v>369</v>
      </c>
      <c r="D18" s="96">
        <v>92</v>
      </c>
      <c r="E18" s="47">
        <v>8</v>
      </c>
      <c r="F18" s="47">
        <f t="shared" si="0"/>
        <v>736</v>
      </c>
      <c r="G18" s="30">
        <v>0.036</v>
      </c>
      <c r="H18" s="30">
        <v>0.16</v>
      </c>
      <c r="I18" s="31">
        <f t="shared" si="1"/>
        <v>26.496</v>
      </c>
      <c r="K18" s="51"/>
    </row>
    <row r="19" spans="1:11" ht="15" thickBot="1">
      <c r="A19" s="26" t="s">
        <v>18</v>
      </c>
      <c r="B19" s="41" t="s">
        <v>32</v>
      </c>
      <c r="C19" s="60" t="s">
        <v>369</v>
      </c>
      <c r="D19" s="96">
        <v>25</v>
      </c>
      <c r="E19" s="47">
        <v>8</v>
      </c>
      <c r="F19" s="47">
        <f t="shared" si="0"/>
        <v>200</v>
      </c>
      <c r="G19" s="30">
        <v>0.036</v>
      </c>
      <c r="H19" s="30">
        <v>0.16</v>
      </c>
      <c r="I19" s="31">
        <f t="shared" si="1"/>
        <v>7.199999999999999</v>
      </c>
      <c r="K19" s="51"/>
    </row>
    <row r="20" spans="1:11" ht="15" thickBot="1">
      <c r="A20" s="26" t="s">
        <v>566</v>
      </c>
      <c r="B20" s="41" t="s">
        <v>323</v>
      </c>
      <c r="C20" s="60" t="s">
        <v>369</v>
      </c>
      <c r="D20" s="96">
        <v>6106</v>
      </c>
      <c r="E20" s="47">
        <v>8</v>
      </c>
      <c r="F20" s="47">
        <f t="shared" si="0"/>
        <v>48848</v>
      </c>
      <c r="G20" s="30">
        <v>0.036</v>
      </c>
      <c r="H20" s="30">
        <v>0.04</v>
      </c>
      <c r="I20" s="31">
        <f t="shared" si="1"/>
        <v>1758.5279999999998</v>
      </c>
      <c r="K20" s="51"/>
    </row>
    <row r="21" spans="1:11" ht="15" thickBot="1">
      <c r="A21" s="26" t="s">
        <v>164</v>
      </c>
      <c r="B21" s="178" t="s">
        <v>505</v>
      </c>
      <c r="C21" s="73" t="s">
        <v>368</v>
      </c>
      <c r="D21" s="96">
        <v>40</v>
      </c>
      <c r="E21" s="47">
        <v>8</v>
      </c>
      <c r="F21" s="47">
        <f>E21*D21</f>
        <v>320</v>
      </c>
      <c r="G21" s="30">
        <v>0.036</v>
      </c>
      <c r="H21" s="30">
        <v>0.04</v>
      </c>
      <c r="I21" s="31">
        <f>G21*F21</f>
        <v>11.52</v>
      </c>
      <c r="K21" s="51"/>
    </row>
    <row r="22" spans="1:11" ht="15" thickBot="1">
      <c r="A22" s="26" t="s">
        <v>24</v>
      </c>
      <c r="B22" s="41" t="s">
        <v>324</v>
      </c>
      <c r="C22" s="60" t="s">
        <v>367</v>
      </c>
      <c r="D22" s="96">
        <v>428</v>
      </c>
      <c r="E22" s="47">
        <v>6</v>
      </c>
      <c r="F22" s="47">
        <f t="shared" si="0"/>
        <v>2568</v>
      </c>
      <c r="G22" s="30">
        <v>0.036</v>
      </c>
      <c r="H22" s="30">
        <v>0.16</v>
      </c>
      <c r="I22" s="31">
        <f t="shared" si="1"/>
        <v>92.448</v>
      </c>
      <c r="K22" s="51"/>
    </row>
    <row r="23" spans="1:11" ht="15" thickBot="1">
      <c r="A23" s="26" t="s">
        <v>27</v>
      </c>
      <c r="B23" s="41" t="s">
        <v>506</v>
      </c>
      <c r="C23" s="60" t="s">
        <v>369</v>
      </c>
      <c r="D23" s="96">
        <v>1278</v>
      </c>
      <c r="E23" s="47">
        <v>8</v>
      </c>
      <c r="F23" s="47">
        <f t="shared" si="0"/>
        <v>10224</v>
      </c>
      <c r="G23" s="30">
        <v>0.036</v>
      </c>
      <c r="H23" s="30">
        <v>0.16</v>
      </c>
      <c r="I23" s="31">
        <f t="shared" si="1"/>
        <v>368.06399999999996</v>
      </c>
      <c r="K23" s="51"/>
    </row>
    <row r="24" spans="1:11" ht="15" thickBot="1">
      <c r="A24" s="26" t="s">
        <v>508</v>
      </c>
      <c r="B24" s="41" t="s">
        <v>507</v>
      </c>
      <c r="C24" s="73" t="s">
        <v>369</v>
      </c>
      <c r="D24" s="96">
        <v>441</v>
      </c>
      <c r="E24" s="47">
        <v>8</v>
      </c>
      <c r="F24" s="47">
        <f t="shared" si="0"/>
        <v>3528</v>
      </c>
      <c r="G24" s="30">
        <v>0.036</v>
      </c>
      <c r="H24" s="30">
        <v>0.16</v>
      </c>
      <c r="I24" s="31">
        <f t="shared" si="1"/>
        <v>127.008</v>
      </c>
      <c r="K24" s="51"/>
    </row>
    <row r="25" spans="1:11" ht="15" thickBot="1">
      <c r="A25" s="26" t="s">
        <v>509</v>
      </c>
      <c r="B25" s="41"/>
      <c r="C25" s="73" t="s">
        <v>369</v>
      </c>
      <c r="D25" s="96">
        <v>145</v>
      </c>
      <c r="E25" s="47">
        <v>6</v>
      </c>
      <c r="F25" s="47">
        <f>E25*D25</f>
        <v>870</v>
      </c>
      <c r="G25" s="30">
        <v>0.144</v>
      </c>
      <c r="H25" s="30">
        <v>0.16</v>
      </c>
      <c r="I25" s="31">
        <f>G25*F25</f>
        <v>125.27999999999999</v>
      </c>
      <c r="K25" s="51"/>
    </row>
    <row r="26" spans="1:11" ht="15" thickBot="1">
      <c r="A26" s="26" t="s">
        <v>510</v>
      </c>
      <c r="B26" s="41" t="s">
        <v>440</v>
      </c>
      <c r="C26" s="60" t="s">
        <v>369</v>
      </c>
      <c r="D26" s="96">
        <v>500</v>
      </c>
      <c r="E26" s="47">
        <v>8</v>
      </c>
      <c r="F26" s="47">
        <f t="shared" si="0"/>
        <v>4000</v>
      </c>
      <c r="G26" s="30">
        <v>0.036</v>
      </c>
      <c r="H26" s="30">
        <v>0.16</v>
      </c>
      <c r="I26" s="31">
        <f t="shared" si="1"/>
        <v>144</v>
      </c>
      <c r="K26" s="51"/>
    </row>
    <row r="27" spans="1:11" ht="15" thickBot="1">
      <c r="A27" s="26" t="s">
        <v>510</v>
      </c>
      <c r="B27" s="41" t="s">
        <v>440</v>
      </c>
      <c r="C27" s="73" t="s">
        <v>369</v>
      </c>
      <c r="D27" s="96">
        <v>500</v>
      </c>
      <c r="E27" s="47">
        <v>8</v>
      </c>
      <c r="F27" s="47">
        <f>E27*D27</f>
        <v>4000</v>
      </c>
      <c r="G27" s="30">
        <v>0.144</v>
      </c>
      <c r="H27" s="30">
        <v>0.16</v>
      </c>
      <c r="I27" s="31">
        <f>G27*F27</f>
        <v>576</v>
      </c>
      <c r="K27" s="51"/>
    </row>
    <row r="28" spans="1:11" ht="15" thickBot="1">
      <c r="A28" s="26" t="s">
        <v>511</v>
      </c>
      <c r="B28" s="41" t="s">
        <v>512</v>
      </c>
      <c r="C28" s="73" t="s">
        <v>367</v>
      </c>
      <c r="D28" s="96">
        <v>986</v>
      </c>
      <c r="E28" s="47">
        <v>5</v>
      </c>
      <c r="F28" s="47">
        <f t="shared" si="0"/>
        <v>4930</v>
      </c>
      <c r="G28" s="30">
        <v>0.036</v>
      </c>
      <c r="H28" s="30">
        <v>0.16</v>
      </c>
      <c r="I28" s="31">
        <f t="shared" si="1"/>
        <v>177.48</v>
      </c>
      <c r="K28" s="51"/>
    </row>
    <row r="29" spans="1:11" ht="15" thickBot="1">
      <c r="A29" s="26" t="s">
        <v>511</v>
      </c>
      <c r="B29" s="41" t="s">
        <v>512</v>
      </c>
      <c r="C29" s="73" t="s">
        <v>367</v>
      </c>
      <c r="D29" s="96">
        <v>345</v>
      </c>
      <c r="E29" s="47">
        <v>5</v>
      </c>
      <c r="F29" s="47">
        <f t="shared" si="0"/>
        <v>1725</v>
      </c>
      <c r="G29" s="30">
        <v>0.144</v>
      </c>
      <c r="H29" s="30">
        <v>0.16</v>
      </c>
      <c r="I29" s="31">
        <f t="shared" si="1"/>
        <v>248.39999999999998</v>
      </c>
      <c r="K29" s="51"/>
    </row>
    <row r="30" spans="1:11" ht="15" thickBot="1">
      <c r="A30" s="26" t="s">
        <v>513</v>
      </c>
      <c r="B30" s="41" t="s">
        <v>514</v>
      </c>
      <c r="C30" s="73" t="s">
        <v>367</v>
      </c>
      <c r="D30" s="96">
        <v>1486</v>
      </c>
      <c r="E30" s="47">
        <v>5</v>
      </c>
      <c r="F30" s="47">
        <f>E30*D30</f>
        <v>7430</v>
      </c>
      <c r="G30" s="30">
        <v>0.144</v>
      </c>
      <c r="H30" s="30">
        <v>0.16</v>
      </c>
      <c r="I30" s="31">
        <f>G30*F30</f>
        <v>1069.9199999999998</v>
      </c>
      <c r="K30" s="51"/>
    </row>
    <row r="31" spans="1:11" ht="15" thickBot="1">
      <c r="A31" s="26" t="s">
        <v>513</v>
      </c>
      <c r="B31" s="41" t="s">
        <v>515</v>
      </c>
      <c r="C31" s="73" t="s">
        <v>367</v>
      </c>
      <c r="D31" s="96">
        <v>2160</v>
      </c>
      <c r="E31" s="47">
        <v>5</v>
      </c>
      <c r="F31" s="47">
        <f>E31*D31</f>
        <v>10800</v>
      </c>
      <c r="G31" s="30">
        <v>0.036</v>
      </c>
      <c r="H31" s="30">
        <v>0.16</v>
      </c>
      <c r="I31" s="31">
        <f>G31*F31</f>
        <v>388.79999999999995</v>
      </c>
      <c r="K31" s="51"/>
    </row>
    <row r="32" spans="1:11" ht="15" thickBot="1">
      <c r="A32" s="26" t="s">
        <v>326</v>
      </c>
      <c r="B32" s="41" t="s">
        <v>327</v>
      </c>
      <c r="C32" s="60" t="s">
        <v>369</v>
      </c>
      <c r="D32" s="96">
        <v>639</v>
      </c>
      <c r="E32" s="47">
        <v>7</v>
      </c>
      <c r="F32" s="47">
        <f t="shared" si="0"/>
        <v>4473</v>
      </c>
      <c r="G32" s="30">
        <v>0.036</v>
      </c>
      <c r="H32" s="30">
        <v>0.16</v>
      </c>
      <c r="I32" s="31">
        <f t="shared" si="1"/>
        <v>161.028</v>
      </c>
      <c r="K32" s="51"/>
    </row>
    <row r="33" spans="1:11" ht="15" thickBot="1">
      <c r="A33" s="26" t="s">
        <v>39</v>
      </c>
      <c r="B33" s="41" t="s">
        <v>328</v>
      </c>
      <c r="C33" s="60" t="s">
        <v>368</v>
      </c>
      <c r="D33" s="96">
        <v>934</v>
      </c>
      <c r="E33" s="47">
        <v>7</v>
      </c>
      <c r="F33" s="47">
        <f t="shared" si="0"/>
        <v>6538</v>
      </c>
      <c r="G33" s="30">
        <v>0.036</v>
      </c>
      <c r="H33" s="30">
        <v>0.04</v>
      </c>
      <c r="I33" s="31">
        <f t="shared" si="1"/>
        <v>235.368</v>
      </c>
      <c r="K33" s="51"/>
    </row>
    <row r="34" spans="1:11" ht="15" thickBot="1">
      <c r="A34" s="26" t="s">
        <v>517</v>
      </c>
      <c r="B34" s="41" t="s">
        <v>516</v>
      </c>
      <c r="C34" s="60" t="s">
        <v>368</v>
      </c>
      <c r="D34" s="96">
        <v>333</v>
      </c>
      <c r="E34" s="47">
        <v>8</v>
      </c>
      <c r="F34" s="47">
        <f t="shared" si="0"/>
        <v>2664</v>
      </c>
      <c r="G34" s="30">
        <v>0.036</v>
      </c>
      <c r="H34" s="30">
        <v>0.04</v>
      </c>
      <c r="I34" s="31">
        <f t="shared" si="1"/>
        <v>95.904</v>
      </c>
      <c r="K34" s="51"/>
    </row>
    <row r="35" spans="1:11" ht="15" thickBot="1">
      <c r="A35" s="26" t="s">
        <v>518</v>
      </c>
      <c r="B35" s="41" t="s">
        <v>329</v>
      </c>
      <c r="C35" s="60" t="s">
        <v>367</v>
      </c>
      <c r="D35" s="96">
        <v>549</v>
      </c>
      <c r="E35" s="47">
        <v>6</v>
      </c>
      <c r="F35" s="47">
        <f t="shared" si="0"/>
        <v>3294</v>
      </c>
      <c r="G35" s="30">
        <v>0.036</v>
      </c>
      <c r="H35" s="30">
        <v>0.04</v>
      </c>
      <c r="I35" s="31">
        <f t="shared" si="1"/>
        <v>118.58399999999999</v>
      </c>
      <c r="K35" s="51"/>
    </row>
    <row r="36" spans="1:11" ht="15" thickBot="1">
      <c r="A36" s="26" t="s">
        <v>330</v>
      </c>
      <c r="B36" s="41" t="s">
        <v>32</v>
      </c>
      <c r="C36" s="60" t="s">
        <v>369</v>
      </c>
      <c r="D36" s="96">
        <v>15</v>
      </c>
      <c r="E36" s="47">
        <v>7</v>
      </c>
      <c r="F36" s="47">
        <f t="shared" si="0"/>
        <v>105</v>
      </c>
      <c r="G36" s="30">
        <v>0.036</v>
      </c>
      <c r="H36" s="30">
        <v>0.16</v>
      </c>
      <c r="I36" s="31">
        <f t="shared" si="1"/>
        <v>3.78</v>
      </c>
      <c r="K36" s="51"/>
    </row>
    <row r="37" spans="1:11" ht="15" thickBot="1">
      <c r="A37" s="26" t="s">
        <v>331</v>
      </c>
      <c r="B37" s="41" t="s">
        <v>32</v>
      </c>
      <c r="C37" s="60" t="s">
        <v>369</v>
      </c>
      <c r="D37" s="96">
        <v>75</v>
      </c>
      <c r="E37" s="47">
        <v>7</v>
      </c>
      <c r="F37" s="47">
        <f t="shared" si="0"/>
        <v>525</v>
      </c>
      <c r="G37" s="30">
        <v>0.036</v>
      </c>
      <c r="H37" s="30">
        <v>0.16</v>
      </c>
      <c r="I37" s="31">
        <f t="shared" si="1"/>
        <v>18.9</v>
      </c>
      <c r="K37" s="51"/>
    </row>
    <row r="38" spans="1:11" ht="15" thickBot="1">
      <c r="A38" s="26" t="s">
        <v>332</v>
      </c>
      <c r="B38" s="41" t="s">
        <v>505</v>
      </c>
      <c r="C38" s="60" t="s">
        <v>369</v>
      </c>
      <c r="D38" s="96">
        <v>15</v>
      </c>
      <c r="E38" s="47">
        <v>7</v>
      </c>
      <c r="F38" s="47">
        <f t="shared" si="0"/>
        <v>105</v>
      </c>
      <c r="G38" s="30">
        <v>0.036</v>
      </c>
      <c r="H38" s="30">
        <v>0.16</v>
      </c>
      <c r="I38" s="31">
        <f t="shared" si="1"/>
        <v>3.78</v>
      </c>
      <c r="K38" s="51"/>
    </row>
    <row r="39" spans="1:11" ht="15" thickBot="1">
      <c r="A39" s="26" t="s">
        <v>59</v>
      </c>
      <c r="B39" s="41" t="s">
        <v>333</v>
      </c>
      <c r="C39" s="60" t="s">
        <v>368</v>
      </c>
      <c r="D39" s="96">
        <v>918</v>
      </c>
      <c r="E39" s="47">
        <v>7</v>
      </c>
      <c r="F39" s="47">
        <f t="shared" si="0"/>
        <v>6426</v>
      </c>
      <c r="G39" s="30">
        <v>0.036</v>
      </c>
      <c r="H39" s="30">
        <v>0.16</v>
      </c>
      <c r="I39" s="31">
        <f t="shared" si="1"/>
        <v>231.33599999999998</v>
      </c>
      <c r="K39" s="51"/>
    </row>
    <row r="40" spans="1:11" ht="15" thickBot="1">
      <c r="A40" s="26" t="s">
        <v>59</v>
      </c>
      <c r="B40" s="41" t="s">
        <v>334</v>
      </c>
      <c r="C40" s="60" t="s">
        <v>367</v>
      </c>
      <c r="D40" s="96">
        <v>31</v>
      </c>
      <c r="E40" s="47">
        <v>6</v>
      </c>
      <c r="F40" s="47">
        <f t="shared" si="0"/>
        <v>186</v>
      </c>
      <c r="G40" s="30">
        <v>0.036</v>
      </c>
      <c r="H40" s="30">
        <v>0.16</v>
      </c>
      <c r="I40" s="31">
        <f t="shared" si="1"/>
        <v>6.696</v>
      </c>
      <c r="K40" s="51"/>
    </row>
    <row r="41" spans="1:11" ht="15" thickBot="1">
      <c r="A41" s="26" t="s">
        <v>519</v>
      </c>
      <c r="B41" s="41" t="s">
        <v>335</v>
      </c>
      <c r="C41" s="60" t="s">
        <v>368</v>
      </c>
      <c r="D41" s="96">
        <v>72</v>
      </c>
      <c r="E41" s="47">
        <v>8</v>
      </c>
      <c r="F41" s="47">
        <f t="shared" si="0"/>
        <v>576</v>
      </c>
      <c r="G41" s="30">
        <v>0.036</v>
      </c>
      <c r="H41" s="30">
        <v>0.04</v>
      </c>
      <c r="I41" s="31">
        <f t="shared" si="1"/>
        <v>20.735999999999997</v>
      </c>
      <c r="K41" s="51"/>
    </row>
    <row r="42" spans="1:11" ht="15" thickBot="1">
      <c r="A42" s="26" t="s">
        <v>535</v>
      </c>
      <c r="B42" s="41"/>
      <c r="C42" s="73" t="s">
        <v>367</v>
      </c>
      <c r="D42" s="96">
        <v>365</v>
      </c>
      <c r="E42" s="47">
        <v>6</v>
      </c>
      <c r="F42" s="47">
        <f>E42*D42</f>
        <v>2190</v>
      </c>
      <c r="G42" s="30">
        <v>0.144</v>
      </c>
      <c r="H42" s="30">
        <v>0.04</v>
      </c>
      <c r="I42" s="31">
        <f>G42*F42</f>
        <v>315.35999999999996</v>
      </c>
      <c r="K42" s="51"/>
    </row>
    <row r="43" spans="1:11" ht="15" thickBot="1">
      <c r="A43" s="26" t="s">
        <v>520</v>
      </c>
      <c r="B43" s="178" t="s">
        <v>536</v>
      </c>
      <c r="C43" s="73" t="s">
        <v>367</v>
      </c>
      <c r="D43" s="96">
        <v>511</v>
      </c>
      <c r="E43" s="47">
        <v>6</v>
      </c>
      <c r="F43" s="47">
        <f>E43*D43</f>
        <v>3066</v>
      </c>
      <c r="G43" s="30">
        <v>0.144</v>
      </c>
      <c r="H43" s="30">
        <v>0.04</v>
      </c>
      <c r="I43" s="31">
        <f>G43*F43</f>
        <v>441.50399999999996</v>
      </c>
      <c r="K43" s="51"/>
    </row>
    <row r="44" spans="1:11" ht="15.75" thickBot="1">
      <c r="A44" s="28" t="s">
        <v>69</v>
      </c>
      <c r="B44" s="41"/>
      <c r="C44" s="57"/>
      <c r="D44" s="96"/>
      <c r="E44" s="96"/>
      <c r="F44" s="47"/>
      <c r="G44" s="30">
        <f>H44*0.9</f>
        <v>0</v>
      </c>
      <c r="H44" s="57"/>
      <c r="I44" s="31"/>
      <c r="K44" s="51"/>
    </row>
    <row r="45" spans="1:11" ht="15" thickBot="1">
      <c r="A45" s="26" t="s">
        <v>71</v>
      </c>
      <c r="B45" s="41" t="s">
        <v>537</v>
      </c>
      <c r="C45" s="60" t="s">
        <v>367</v>
      </c>
      <c r="D45" s="96">
        <v>94</v>
      </c>
      <c r="E45" s="47">
        <v>6</v>
      </c>
      <c r="F45" s="47">
        <f>E45*D45</f>
        <v>564</v>
      </c>
      <c r="G45" s="30">
        <v>0.036</v>
      </c>
      <c r="H45" s="30">
        <v>0.16</v>
      </c>
      <c r="I45" s="31">
        <f>G45*F45</f>
        <v>20.304</v>
      </c>
      <c r="K45" s="51"/>
    </row>
    <row r="46" spans="1:11" ht="15" thickBot="1">
      <c r="A46" s="26" t="s">
        <v>203</v>
      </c>
      <c r="B46" s="41" t="s">
        <v>538</v>
      </c>
      <c r="C46" s="60" t="s">
        <v>367</v>
      </c>
      <c r="D46" s="96">
        <v>465</v>
      </c>
      <c r="E46" s="47">
        <v>6</v>
      </c>
      <c r="F46" s="47">
        <f>E46*D46</f>
        <v>2790</v>
      </c>
      <c r="G46" s="30">
        <v>0.036</v>
      </c>
      <c r="H46" s="30">
        <v>0.04</v>
      </c>
      <c r="I46" s="31">
        <f>G46*F46</f>
        <v>100.44</v>
      </c>
      <c r="K46" s="51"/>
    </row>
    <row r="47" spans="1:11" ht="15" thickBot="1">
      <c r="A47" s="26" t="s">
        <v>72</v>
      </c>
      <c r="B47" s="41">
        <v>190.192</v>
      </c>
      <c r="C47" s="60" t="s">
        <v>368</v>
      </c>
      <c r="D47" s="96">
        <v>250</v>
      </c>
      <c r="E47" s="47">
        <v>6</v>
      </c>
      <c r="F47" s="47">
        <f>E47*D47</f>
        <v>1500</v>
      </c>
      <c r="G47" s="30">
        <v>0.144</v>
      </c>
      <c r="H47" s="30">
        <v>0.16</v>
      </c>
      <c r="I47" s="31">
        <f>G47*F47</f>
        <v>215.99999999999997</v>
      </c>
      <c r="K47" s="51"/>
    </row>
    <row r="48" spans="1:11" ht="15.75" thickBot="1">
      <c r="A48" s="28" t="s">
        <v>75</v>
      </c>
      <c r="B48" s="41"/>
      <c r="C48" s="57"/>
      <c r="D48" s="96"/>
      <c r="E48" s="96"/>
      <c r="F48" s="47"/>
      <c r="G48" s="30"/>
      <c r="H48" s="57"/>
      <c r="I48" s="31"/>
      <c r="K48" s="51"/>
    </row>
    <row r="49" spans="1:11" ht="15" thickBot="1">
      <c r="A49" s="26" t="s">
        <v>83</v>
      </c>
      <c r="B49" s="41" t="s">
        <v>336</v>
      </c>
      <c r="C49" s="73" t="s">
        <v>369</v>
      </c>
      <c r="D49" s="96">
        <v>2514</v>
      </c>
      <c r="E49" s="47">
        <v>7</v>
      </c>
      <c r="F49" s="47">
        <f aca="true" t="shared" si="2" ref="F49:F65">E49*D49</f>
        <v>17598</v>
      </c>
      <c r="G49" s="30">
        <v>0.144</v>
      </c>
      <c r="H49" s="30">
        <v>0.16</v>
      </c>
      <c r="I49" s="31">
        <f aca="true" t="shared" si="3" ref="I49:I65">G49*F49</f>
        <v>2534.1119999999996</v>
      </c>
      <c r="K49" s="51"/>
    </row>
    <row r="50" spans="1:11" ht="15" thickBot="1">
      <c r="A50" s="26" t="s">
        <v>521</v>
      </c>
      <c r="B50" s="177" t="s">
        <v>539</v>
      </c>
      <c r="C50" s="60" t="s">
        <v>369</v>
      </c>
      <c r="D50" s="96">
        <v>309</v>
      </c>
      <c r="E50" s="47">
        <v>7</v>
      </c>
      <c r="F50" s="47">
        <f t="shared" si="2"/>
        <v>2163</v>
      </c>
      <c r="G50" s="30">
        <v>0.036</v>
      </c>
      <c r="H50" s="30">
        <v>0.16</v>
      </c>
      <c r="I50" s="31">
        <f t="shared" si="3"/>
        <v>77.868</v>
      </c>
      <c r="K50" s="51"/>
    </row>
    <row r="51" spans="1:11" ht="15" thickBot="1">
      <c r="A51" s="26" t="s">
        <v>540</v>
      </c>
      <c r="B51" s="41"/>
      <c r="C51" s="60" t="s">
        <v>369</v>
      </c>
      <c r="D51" s="96">
        <v>3807</v>
      </c>
      <c r="E51" s="47">
        <v>6</v>
      </c>
      <c r="F51" s="47">
        <f t="shared" si="2"/>
        <v>22842</v>
      </c>
      <c r="G51" s="30">
        <v>0.036</v>
      </c>
      <c r="H51" s="30">
        <v>0.16</v>
      </c>
      <c r="I51" s="31">
        <f t="shared" si="3"/>
        <v>822.3119999999999</v>
      </c>
      <c r="K51" s="51"/>
    </row>
    <row r="52" spans="1:11" ht="15" thickBot="1">
      <c r="A52" s="26" t="s">
        <v>532</v>
      </c>
      <c r="B52" s="41"/>
      <c r="C52" s="60" t="s">
        <v>369</v>
      </c>
      <c r="D52" s="96">
        <v>3645</v>
      </c>
      <c r="E52" s="47">
        <v>6</v>
      </c>
      <c r="F52" s="47">
        <f t="shared" si="2"/>
        <v>21870</v>
      </c>
      <c r="G52" s="30">
        <v>0.036</v>
      </c>
      <c r="H52" s="30">
        <v>0.16</v>
      </c>
      <c r="I52" s="31">
        <f t="shared" si="3"/>
        <v>787.3199999999999</v>
      </c>
      <c r="K52" s="51"/>
    </row>
    <row r="53" spans="1:11" ht="15" thickBot="1">
      <c r="A53" s="26" t="s">
        <v>541</v>
      </c>
      <c r="B53" s="41"/>
      <c r="C53" s="73" t="s">
        <v>369</v>
      </c>
      <c r="D53" s="96">
        <v>1011</v>
      </c>
      <c r="E53" s="47">
        <v>6</v>
      </c>
      <c r="F53" s="47">
        <f t="shared" si="2"/>
        <v>6066</v>
      </c>
      <c r="G53" s="30">
        <v>0.144</v>
      </c>
      <c r="H53" s="30">
        <v>0.16</v>
      </c>
      <c r="I53" s="31">
        <f t="shared" si="3"/>
        <v>873.5039999999999</v>
      </c>
      <c r="K53" s="51"/>
    </row>
    <row r="54" spans="1:11" ht="15" thickBot="1">
      <c r="A54" s="26" t="s">
        <v>522</v>
      </c>
      <c r="B54" s="41" t="s">
        <v>523</v>
      </c>
      <c r="C54" s="60" t="s">
        <v>367</v>
      </c>
      <c r="D54" s="96">
        <v>20</v>
      </c>
      <c r="E54" s="47">
        <v>6</v>
      </c>
      <c r="F54" s="47">
        <f t="shared" si="2"/>
        <v>120</v>
      </c>
      <c r="G54" s="30">
        <v>0.144</v>
      </c>
      <c r="H54" s="30">
        <v>0.04</v>
      </c>
      <c r="I54" s="31">
        <f t="shared" si="3"/>
        <v>17.279999999999998</v>
      </c>
      <c r="K54" s="51"/>
    </row>
    <row r="55" spans="1:11" ht="15" thickBot="1">
      <c r="A55" s="26" t="s">
        <v>533</v>
      </c>
      <c r="B55" s="177" t="s">
        <v>524</v>
      </c>
      <c r="C55" s="60" t="s">
        <v>367</v>
      </c>
      <c r="D55" s="96">
        <v>1221</v>
      </c>
      <c r="E55" s="47">
        <v>6</v>
      </c>
      <c r="F55" s="47">
        <f t="shared" si="2"/>
        <v>7326</v>
      </c>
      <c r="G55" s="30">
        <v>0.036</v>
      </c>
      <c r="H55" s="30">
        <v>0.16</v>
      </c>
      <c r="I55" s="31">
        <f t="shared" si="3"/>
        <v>263.736</v>
      </c>
      <c r="K55" s="51"/>
    </row>
    <row r="56" spans="1:11" ht="15" thickBot="1">
      <c r="A56" s="27" t="s">
        <v>534</v>
      </c>
      <c r="B56" s="177" t="s">
        <v>543</v>
      </c>
      <c r="C56" s="60" t="s">
        <v>369</v>
      </c>
      <c r="D56" s="96">
        <v>148</v>
      </c>
      <c r="E56" s="47">
        <v>7</v>
      </c>
      <c r="F56" s="47">
        <f t="shared" si="2"/>
        <v>1036</v>
      </c>
      <c r="G56" s="30">
        <v>0.036</v>
      </c>
      <c r="H56" s="30">
        <v>0.16</v>
      </c>
      <c r="I56" s="31">
        <f t="shared" si="3"/>
        <v>37.296</v>
      </c>
      <c r="K56" s="51"/>
    </row>
    <row r="57" spans="1:11" ht="15" thickBot="1">
      <c r="A57" s="191" t="s">
        <v>534</v>
      </c>
      <c r="B57" s="177" t="s">
        <v>542</v>
      </c>
      <c r="C57" s="60" t="s">
        <v>369</v>
      </c>
      <c r="D57" s="96">
        <v>170</v>
      </c>
      <c r="E57" s="47">
        <v>7</v>
      </c>
      <c r="F57" s="47">
        <f t="shared" si="2"/>
        <v>1190</v>
      </c>
      <c r="G57" s="30">
        <v>0.036</v>
      </c>
      <c r="H57" s="30">
        <v>0.16</v>
      </c>
      <c r="I57" s="31">
        <f t="shared" si="3"/>
        <v>42.839999999999996</v>
      </c>
      <c r="K57" s="51"/>
    </row>
    <row r="58" spans="1:11" ht="15" thickBot="1">
      <c r="A58" s="26" t="s">
        <v>544</v>
      </c>
      <c r="B58" s="41"/>
      <c r="C58" s="60" t="s">
        <v>369</v>
      </c>
      <c r="D58" s="96">
        <v>386</v>
      </c>
      <c r="E58" s="47">
        <v>7</v>
      </c>
      <c r="F58" s="47">
        <f t="shared" si="2"/>
        <v>2702</v>
      </c>
      <c r="G58" s="30">
        <v>0.036</v>
      </c>
      <c r="H58" s="30">
        <v>0.16</v>
      </c>
      <c r="I58" s="31">
        <f t="shared" si="3"/>
        <v>97.27199999999999</v>
      </c>
      <c r="K58" s="51"/>
    </row>
    <row r="59" spans="1:11" ht="15" thickBot="1">
      <c r="A59" s="26" t="s">
        <v>545</v>
      </c>
      <c r="B59" s="41" t="s">
        <v>550</v>
      </c>
      <c r="C59" s="60" t="s">
        <v>369</v>
      </c>
      <c r="D59" s="96">
        <v>265</v>
      </c>
      <c r="E59" s="47">
        <v>7</v>
      </c>
      <c r="F59" s="47">
        <f t="shared" si="2"/>
        <v>1855</v>
      </c>
      <c r="G59" s="30">
        <v>0.036</v>
      </c>
      <c r="H59" s="30">
        <v>0.04</v>
      </c>
      <c r="I59" s="31">
        <f t="shared" si="3"/>
        <v>66.78</v>
      </c>
      <c r="K59" s="51"/>
    </row>
    <row r="60" spans="1:11" ht="15" thickBot="1">
      <c r="A60" s="26" t="s">
        <v>546</v>
      </c>
      <c r="B60" s="41" t="s">
        <v>547</v>
      </c>
      <c r="C60" s="60" t="s">
        <v>369</v>
      </c>
      <c r="D60" s="96">
        <v>50</v>
      </c>
      <c r="E60" s="47">
        <v>7</v>
      </c>
      <c r="F60" s="47">
        <f t="shared" si="2"/>
        <v>350</v>
      </c>
      <c r="G60" s="30">
        <v>0.144</v>
      </c>
      <c r="H60" s="30">
        <v>0.16</v>
      </c>
      <c r="I60" s="31">
        <f t="shared" si="3"/>
        <v>50.4</v>
      </c>
      <c r="K60" s="51"/>
    </row>
    <row r="61" spans="1:11" ht="15" thickBot="1">
      <c r="A61" s="26" t="s">
        <v>548</v>
      </c>
      <c r="B61" s="41" t="s">
        <v>549</v>
      </c>
      <c r="C61" s="60" t="s">
        <v>369</v>
      </c>
      <c r="D61" s="96">
        <v>250</v>
      </c>
      <c r="E61" s="47">
        <v>7</v>
      </c>
      <c r="F61" s="47">
        <f t="shared" si="2"/>
        <v>1750</v>
      </c>
      <c r="G61" s="30">
        <v>0.036</v>
      </c>
      <c r="H61" s="30">
        <v>0.16</v>
      </c>
      <c r="I61" s="31">
        <f t="shared" si="3"/>
        <v>62.99999999999999</v>
      </c>
      <c r="K61" s="51"/>
    </row>
    <row r="62" spans="1:11" ht="15" thickBot="1">
      <c r="A62" s="26" t="s">
        <v>546</v>
      </c>
      <c r="B62" s="41" t="s">
        <v>551</v>
      </c>
      <c r="C62" s="60" t="s">
        <v>369</v>
      </c>
      <c r="D62" s="96">
        <v>250</v>
      </c>
      <c r="E62" s="47">
        <v>7</v>
      </c>
      <c r="F62" s="47">
        <f t="shared" si="2"/>
        <v>1750</v>
      </c>
      <c r="G62" s="30">
        <v>0.144</v>
      </c>
      <c r="H62" s="30">
        <v>0.16</v>
      </c>
      <c r="I62" s="31">
        <f t="shared" si="3"/>
        <v>251.99999999999997</v>
      </c>
      <c r="K62" s="51"/>
    </row>
    <row r="63" spans="1:11" ht="15" thickBot="1">
      <c r="A63" s="26" t="s">
        <v>553</v>
      </c>
      <c r="B63" s="41"/>
      <c r="C63" s="60" t="s">
        <v>369</v>
      </c>
      <c r="D63" s="96">
        <v>1449</v>
      </c>
      <c r="E63" s="47">
        <v>7</v>
      </c>
      <c r="F63" s="47">
        <f t="shared" si="2"/>
        <v>10143</v>
      </c>
      <c r="G63" s="30">
        <v>0.144</v>
      </c>
      <c r="H63" s="30">
        <v>0.16</v>
      </c>
      <c r="I63" s="31">
        <f t="shared" si="3"/>
        <v>1460.5919999999999</v>
      </c>
      <c r="K63" s="51"/>
    </row>
    <row r="64" spans="1:11" ht="15" thickBot="1">
      <c r="A64" s="26" t="s">
        <v>552</v>
      </c>
      <c r="B64" s="41"/>
      <c r="C64" s="60" t="s">
        <v>369</v>
      </c>
      <c r="D64" s="96">
        <v>3949</v>
      </c>
      <c r="E64" s="47">
        <v>7</v>
      </c>
      <c r="F64" s="47">
        <f t="shared" si="2"/>
        <v>27643</v>
      </c>
      <c r="G64" s="30">
        <v>0.036</v>
      </c>
      <c r="H64" s="30">
        <v>0.16</v>
      </c>
      <c r="I64" s="31">
        <f t="shared" si="3"/>
        <v>995.1479999999999</v>
      </c>
      <c r="K64" s="51"/>
    </row>
    <row r="65" spans="1:11" ht="15" thickBot="1">
      <c r="A65" s="26" t="s">
        <v>554</v>
      </c>
      <c r="B65" s="41"/>
      <c r="C65" s="60" t="s">
        <v>369</v>
      </c>
      <c r="D65" s="96">
        <v>2788</v>
      </c>
      <c r="E65" s="47">
        <v>7</v>
      </c>
      <c r="F65" s="47">
        <f t="shared" si="2"/>
        <v>19516</v>
      </c>
      <c r="G65" s="30">
        <v>0.036</v>
      </c>
      <c r="H65" s="30">
        <v>0.16</v>
      </c>
      <c r="I65" s="31">
        <f t="shared" si="3"/>
        <v>702.5759999999999</v>
      </c>
      <c r="K65" s="51"/>
    </row>
    <row r="66" spans="1:11" ht="15" thickBot="1">
      <c r="A66" s="26" t="s">
        <v>555</v>
      </c>
      <c r="B66" s="41" t="s">
        <v>556</v>
      </c>
      <c r="C66" s="73" t="s">
        <v>369</v>
      </c>
      <c r="D66" s="96">
        <v>1201</v>
      </c>
      <c r="E66" s="47">
        <v>7</v>
      </c>
      <c r="F66" s="47">
        <f>E66*D66</f>
        <v>8407</v>
      </c>
      <c r="G66" s="30">
        <v>0.144</v>
      </c>
      <c r="H66" s="30">
        <v>0.04</v>
      </c>
      <c r="I66" s="31">
        <f>G66*F66</f>
        <v>1210.608</v>
      </c>
      <c r="K66" s="51"/>
    </row>
    <row r="67" spans="1:11" ht="15" thickBot="1">
      <c r="A67" s="26" t="s">
        <v>557</v>
      </c>
      <c r="B67" s="41" t="s">
        <v>558</v>
      </c>
      <c r="C67" s="73" t="s">
        <v>369</v>
      </c>
      <c r="D67" s="96">
        <v>481</v>
      </c>
      <c r="E67" s="47">
        <v>7</v>
      </c>
      <c r="F67" s="47">
        <f>E67*D67</f>
        <v>3367</v>
      </c>
      <c r="G67" s="30">
        <v>0.036</v>
      </c>
      <c r="H67" s="30">
        <v>0.16</v>
      </c>
      <c r="I67" s="31">
        <f>G67*F67</f>
        <v>121.21199999999999</v>
      </c>
      <c r="K67" s="51"/>
    </row>
    <row r="68" spans="1:11" ht="15" thickBot="1">
      <c r="A68" s="26" t="s">
        <v>567</v>
      </c>
      <c r="B68" s="41"/>
      <c r="C68" s="73" t="s">
        <v>369</v>
      </c>
      <c r="D68" s="96">
        <v>480</v>
      </c>
      <c r="E68" s="47">
        <v>7</v>
      </c>
      <c r="F68" s="47">
        <f>E68*D68</f>
        <v>3360</v>
      </c>
      <c r="G68" s="30">
        <v>0.144</v>
      </c>
      <c r="H68" s="30">
        <v>0.04</v>
      </c>
      <c r="I68" s="31">
        <f>G68*F68</f>
        <v>483.84</v>
      </c>
      <c r="K68" s="51"/>
    </row>
    <row r="69" spans="1:11" ht="15" thickBot="1">
      <c r="A69" s="26" t="s">
        <v>559</v>
      </c>
      <c r="B69" s="41" t="s">
        <v>560</v>
      </c>
      <c r="C69" s="73" t="s">
        <v>369</v>
      </c>
      <c r="D69" s="96">
        <v>80</v>
      </c>
      <c r="E69" s="47">
        <v>7</v>
      </c>
      <c r="F69" s="47">
        <f>E69*D69</f>
        <v>560</v>
      </c>
      <c r="G69" s="30">
        <v>0.036</v>
      </c>
      <c r="H69" s="30">
        <v>0.04</v>
      </c>
      <c r="I69" s="31">
        <f>G69*F69</f>
        <v>20.16</v>
      </c>
      <c r="K69" s="51"/>
    </row>
    <row r="70" spans="1:11" ht="15" thickBot="1">
      <c r="A70" s="26"/>
      <c r="B70" s="41"/>
      <c r="C70" s="60"/>
      <c r="D70" s="96"/>
      <c r="E70" s="47"/>
      <c r="F70" s="47"/>
      <c r="G70" s="30"/>
      <c r="H70" s="30"/>
      <c r="I70" s="31"/>
      <c r="K70" s="51"/>
    </row>
    <row r="71" spans="1:11" ht="15.75" thickBot="1">
      <c r="A71" s="28" t="s">
        <v>88</v>
      </c>
      <c r="B71" s="41"/>
      <c r="C71" s="57"/>
      <c r="D71" s="96"/>
      <c r="E71" s="96"/>
      <c r="F71" s="47"/>
      <c r="G71" s="30"/>
      <c r="H71" s="57"/>
      <c r="I71" s="31"/>
      <c r="K71" s="51"/>
    </row>
    <row r="72" spans="1:11" ht="15" thickBot="1">
      <c r="A72" s="26" t="s">
        <v>561</v>
      </c>
      <c r="B72" s="41" t="s">
        <v>562</v>
      </c>
      <c r="C72" s="73" t="s">
        <v>373</v>
      </c>
      <c r="D72" s="96">
        <v>742</v>
      </c>
      <c r="E72" s="47">
        <v>7</v>
      </c>
      <c r="F72" s="47">
        <f>E72*D72</f>
        <v>5194</v>
      </c>
      <c r="G72" s="30">
        <f>H72*0.9</f>
        <v>0.036000000000000004</v>
      </c>
      <c r="H72" s="30">
        <v>0.04</v>
      </c>
      <c r="I72" s="31">
        <f>G72*F72</f>
        <v>186.984</v>
      </c>
      <c r="K72" s="51"/>
    </row>
    <row r="73" spans="1:11" ht="15" thickBot="1">
      <c r="A73" s="26" t="s">
        <v>83</v>
      </c>
      <c r="B73" s="41" t="s">
        <v>337</v>
      </c>
      <c r="C73" s="73" t="s">
        <v>373</v>
      </c>
      <c r="D73" s="96">
        <v>710</v>
      </c>
      <c r="E73" s="47">
        <v>7</v>
      </c>
      <c r="F73" s="47">
        <f>E73*D73</f>
        <v>4970</v>
      </c>
      <c r="G73" s="30">
        <f>H73*0.9</f>
        <v>0.14400000000000002</v>
      </c>
      <c r="H73" s="30">
        <v>0.16</v>
      </c>
      <c r="I73" s="31">
        <f>G73*F73</f>
        <v>715.6800000000001</v>
      </c>
      <c r="K73" s="51"/>
    </row>
    <row r="74" spans="1:11" ht="15.75" thickBot="1">
      <c r="A74" s="28" t="s">
        <v>97</v>
      </c>
      <c r="B74" s="58"/>
      <c r="C74" s="35"/>
      <c r="D74" s="35"/>
      <c r="E74" s="35"/>
      <c r="F74" s="36">
        <f>SUM(F6:F73)</f>
        <v>355643</v>
      </c>
      <c r="G74" s="35"/>
      <c r="H74" s="35"/>
      <c r="I74" s="146">
        <f>SUM(I6:I73)</f>
        <v>22741.41600000001</v>
      </c>
      <c r="K74" s="51"/>
    </row>
    <row r="76" ht="14.25">
      <c r="I76" s="51"/>
    </row>
    <row r="77" ht="15" thickBot="1">
      <c r="I77" s="51"/>
    </row>
    <row r="78" spans="1:10" ht="15.75" thickBot="1">
      <c r="A78" s="97" t="s">
        <v>0</v>
      </c>
      <c r="B78" s="241" t="s">
        <v>338</v>
      </c>
      <c r="C78" s="252"/>
      <c r="D78" s="252"/>
      <c r="E78" s="252"/>
      <c r="F78" s="252"/>
      <c r="G78" s="253"/>
      <c r="H78" s="252"/>
      <c r="I78" s="254"/>
      <c r="J78" s="51"/>
    </row>
    <row r="79" spans="1:10" ht="15.75" thickBot="1">
      <c r="A79" s="29"/>
      <c r="B79" s="245" t="s">
        <v>3</v>
      </c>
      <c r="C79" s="199"/>
      <c r="D79" s="73" t="s">
        <v>2</v>
      </c>
      <c r="E79" s="73" t="s">
        <v>363</v>
      </c>
      <c r="F79" s="72" t="s">
        <v>394</v>
      </c>
      <c r="G79" s="128" t="s">
        <v>393</v>
      </c>
      <c r="H79" s="72" t="s">
        <v>6</v>
      </c>
      <c r="I79" s="132" t="s">
        <v>365</v>
      </c>
      <c r="J79" s="51"/>
    </row>
    <row r="80" spans="1:10" s="64" customFormat="1" ht="15.75" thickBot="1">
      <c r="A80" s="61" t="s">
        <v>7</v>
      </c>
      <c r="B80" s="255" t="s">
        <v>371</v>
      </c>
      <c r="C80" s="256"/>
      <c r="D80" s="96">
        <v>1104</v>
      </c>
      <c r="E80" s="47">
        <v>1</v>
      </c>
      <c r="F80" s="125">
        <f aca="true" t="shared" si="4" ref="F80:F87">D80*E80</f>
        <v>1104</v>
      </c>
      <c r="G80" s="129">
        <v>0.18</v>
      </c>
      <c r="H80" s="54">
        <f>0.9*0.2</f>
        <v>0.18000000000000002</v>
      </c>
      <c r="I80" s="130">
        <f aca="true" t="shared" si="5" ref="I80:I87">F80*H80</f>
        <v>198.72000000000003</v>
      </c>
      <c r="J80" s="131"/>
    </row>
    <row r="81" spans="1:10" ht="15" thickBot="1">
      <c r="A81" s="65" t="s">
        <v>7</v>
      </c>
      <c r="B81" s="257" t="s">
        <v>339</v>
      </c>
      <c r="C81" s="256"/>
      <c r="D81" s="96">
        <v>2117</v>
      </c>
      <c r="E81" s="47">
        <v>1</v>
      </c>
      <c r="F81" s="125">
        <f t="shared" si="4"/>
        <v>2117</v>
      </c>
      <c r="G81" s="128">
        <v>0.18</v>
      </c>
      <c r="H81" s="54">
        <f aca="true" t="shared" si="6" ref="H81:H87">0.9*0.2</f>
        <v>0.18000000000000002</v>
      </c>
      <c r="I81" s="63">
        <f t="shared" si="5"/>
        <v>381.06000000000006</v>
      </c>
      <c r="J81" s="51"/>
    </row>
    <row r="82" spans="1:10" ht="15" thickBot="1">
      <c r="A82" s="65" t="s">
        <v>7</v>
      </c>
      <c r="B82" s="257" t="s">
        <v>340</v>
      </c>
      <c r="C82" s="256"/>
      <c r="D82" s="96">
        <v>923</v>
      </c>
      <c r="E82" s="47">
        <v>1</v>
      </c>
      <c r="F82" s="125">
        <f t="shared" si="4"/>
        <v>923</v>
      </c>
      <c r="G82" s="129">
        <v>0.18</v>
      </c>
      <c r="H82" s="54">
        <f t="shared" si="6"/>
        <v>0.18000000000000002</v>
      </c>
      <c r="I82" s="63">
        <f t="shared" si="5"/>
        <v>166.14000000000001</v>
      </c>
      <c r="J82" s="51"/>
    </row>
    <row r="83" spans="1:10" s="64" customFormat="1" ht="15" thickBot="1">
      <c r="A83" s="62" t="s">
        <v>135</v>
      </c>
      <c r="B83" s="257" t="s">
        <v>46</v>
      </c>
      <c r="C83" s="256"/>
      <c r="D83" s="96">
        <v>5877</v>
      </c>
      <c r="E83" s="47">
        <v>2</v>
      </c>
      <c r="F83" s="125">
        <f t="shared" si="4"/>
        <v>11754</v>
      </c>
      <c r="G83" s="128">
        <v>0.18</v>
      </c>
      <c r="H83" s="54">
        <f t="shared" si="6"/>
        <v>0.18000000000000002</v>
      </c>
      <c r="I83" s="63">
        <f t="shared" si="5"/>
        <v>2115.7200000000003</v>
      </c>
      <c r="J83" s="131"/>
    </row>
    <row r="84" spans="1:10" s="64" customFormat="1" ht="15" thickBot="1">
      <c r="A84" s="62" t="s">
        <v>30</v>
      </c>
      <c r="B84" s="257" t="s">
        <v>10</v>
      </c>
      <c r="C84" s="256"/>
      <c r="D84" s="96">
        <v>294</v>
      </c>
      <c r="E84" s="47">
        <v>1</v>
      </c>
      <c r="F84" s="125">
        <f t="shared" si="4"/>
        <v>294</v>
      </c>
      <c r="G84" s="129">
        <v>0.18</v>
      </c>
      <c r="H84" s="54">
        <f t="shared" si="6"/>
        <v>0.18000000000000002</v>
      </c>
      <c r="I84" s="63">
        <f t="shared" si="5"/>
        <v>52.92000000000001</v>
      </c>
      <c r="J84" s="131"/>
    </row>
    <row r="85" spans="1:10" s="64" customFormat="1" ht="15.75" thickBot="1">
      <c r="A85" s="61" t="s">
        <v>69</v>
      </c>
      <c r="B85" s="255" t="s">
        <v>372</v>
      </c>
      <c r="C85" s="256"/>
      <c r="D85" s="96">
        <v>1500</v>
      </c>
      <c r="E85" s="47">
        <v>1</v>
      </c>
      <c r="F85" s="125">
        <f t="shared" si="4"/>
        <v>1500</v>
      </c>
      <c r="G85" s="128">
        <v>0.18</v>
      </c>
      <c r="H85" s="54">
        <f t="shared" si="6"/>
        <v>0.18000000000000002</v>
      </c>
      <c r="I85" s="63">
        <f t="shared" si="5"/>
        <v>270.00000000000006</v>
      </c>
      <c r="J85" s="131"/>
    </row>
    <row r="86" spans="1:10" ht="15.75" thickBot="1">
      <c r="A86" s="29" t="s">
        <v>88</v>
      </c>
      <c r="B86" s="257" t="s">
        <v>341</v>
      </c>
      <c r="C86" s="256"/>
      <c r="D86" s="96">
        <v>834</v>
      </c>
      <c r="E86" s="47">
        <v>1</v>
      </c>
      <c r="F86" s="125">
        <f t="shared" si="4"/>
        <v>834</v>
      </c>
      <c r="G86" s="129">
        <v>0.18</v>
      </c>
      <c r="H86" s="54">
        <f t="shared" si="6"/>
        <v>0.18000000000000002</v>
      </c>
      <c r="I86" s="63">
        <f t="shared" si="5"/>
        <v>150.12</v>
      </c>
      <c r="J86" s="51"/>
    </row>
    <row r="87" spans="1:10" ht="15.75" thickBot="1">
      <c r="A87" s="29" t="s">
        <v>75</v>
      </c>
      <c r="B87" s="257" t="s">
        <v>342</v>
      </c>
      <c r="C87" s="256"/>
      <c r="D87" s="96">
        <v>1185</v>
      </c>
      <c r="E87" s="47">
        <v>1</v>
      </c>
      <c r="F87" s="125">
        <f t="shared" si="4"/>
        <v>1185</v>
      </c>
      <c r="G87" s="128">
        <v>0.18</v>
      </c>
      <c r="H87" s="54">
        <f t="shared" si="6"/>
        <v>0.18000000000000002</v>
      </c>
      <c r="I87" s="63">
        <f t="shared" si="5"/>
        <v>213.3</v>
      </c>
      <c r="J87" s="51"/>
    </row>
    <row r="88" spans="1:9" s="64" customFormat="1" ht="15.75" thickBot="1">
      <c r="A88" s="61" t="s">
        <v>97</v>
      </c>
      <c r="B88" s="197"/>
      <c r="C88" s="244"/>
      <c r="D88" s="61"/>
      <c r="E88" s="133"/>
      <c r="F88" s="126">
        <v>13334</v>
      </c>
      <c r="G88" s="134"/>
      <c r="H88" s="127">
        <f>SUM(I80:I87)</f>
        <v>3547.9800000000005</v>
      </c>
      <c r="I88" s="66">
        <f>SUM(I80:I87)</f>
        <v>3547.9800000000005</v>
      </c>
    </row>
    <row r="89" ht="15" thickBot="1">
      <c r="G89" s="50" t="s">
        <v>370</v>
      </c>
    </row>
    <row r="90" spans="1:9" ht="15.75" thickBot="1">
      <c r="A90" s="236" t="s">
        <v>470</v>
      </c>
      <c r="B90" s="237"/>
      <c r="C90" s="237"/>
      <c r="D90" s="237"/>
      <c r="E90" s="237"/>
      <c r="F90" s="237"/>
      <c r="G90" s="237"/>
      <c r="H90" s="237"/>
      <c r="I90" s="238"/>
    </row>
    <row r="91" spans="1:9" ht="14.25">
      <c r="A91" s="239" t="s">
        <v>414</v>
      </c>
      <c r="B91" s="240"/>
      <c r="C91" s="240"/>
      <c r="D91" s="167" t="s">
        <v>2</v>
      </c>
      <c r="E91" s="167" t="s">
        <v>363</v>
      </c>
      <c r="F91" s="167" t="s">
        <v>394</v>
      </c>
      <c r="G91" s="165" t="s">
        <v>393</v>
      </c>
      <c r="H91" s="167" t="s">
        <v>6</v>
      </c>
      <c r="I91" s="166" t="s">
        <v>365</v>
      </c>
    </row>
    <row r="92" spans="1:9" ht="14.25">
      <c r="A92" s="226" t="s">
        <v>474</v>
      </c>
      <c r="B92" s="227"/>
      <c r="C92" s="227"/>
      <c r="D92" s="128">
        <v>174</v>
      </c>
      <c r="E92" s="128">
        <v>1</v>
      </c>
      <c r="F92" s="128">
        <f>D92*E92</f>
        <v>174</v>
      </c>
      <c r="G92" s="128">
        <v>1.71</v>
      </c>
      <c r="H92" s="128"/>
      <c r="I92" s="132">
        <f>F92*G92</f>
        <v>297.54</v>
      </c>
    </row>
    <row r="93" spans="1:9" ht="14.25">
      <c r="A93" s="226" t="s">
        <v>471</v>
      </c>
      <c r="B93" s="227"/>
      <c r="C93" s="227"/>
      <c r="D93" s="128">
        <v>190</v>
      </c>
      <c r="E93" s="128">
        <v>1</v>
      </c>
      <c r="F93" s="128">
        <f>D93*E93</f>
        <v>190</v>
      </c>
      <c r="G93" s="128">
        <v>1.71</v>
      </c>
      <c r="H93" s="128"/>
      <c r="I93" s="132">
        <f>F93*G93</f>
        <v>324.9</v>
      </c>
    </row>
    <row r="94" spans="1:9" ht="14.25">
      <c r="A94" s="226" t="s">
        <v>473</v>
      </c>
      <c r="B94" s="227"/>
      <c r="C94" s="227"/>
      <c r="D94" s="128">
        <v>239</v>
      </c>
      <c r="E94" s="128">
        <v>1</v>
      </c>
      <c r="F94" s="128">
        <f>D94*E94</f>
        <v>239</v>
      </c>
      <c r="G94" s="128">
        <v>1.71</v>
      </c>
      <c r="H94" s="128"/>
      <c r="I94" s="132">
        <f>F94*G94</f>
        <v>408.69</v>
      </c>
    </row>
    <row r="95" spans="1:9" ht="14.25">
      <c r="A95" s="226" t="s">
        <v>472</v>
      </c>
      <c r="B95" s="227"/>
      <c r="C95" s="227"/>
      <c r="D95" s="128">
        <v>64</v>
      </c>
      <c r="E95" s="128">
        <v>1</v>
      </c>
      <c r="F95" s="128">
        <f>D95*E95</f>
        <v>64</v>
      </c>
      <c r="G95" s="128">
        <v>1.71</v>
      </c>
      <c r="H95" s="128"/>
      <c r="I95" s="132">
        <f>F95*G95</f>
        <v>109.44</v>
      </c>
    </row>
    <row r="96" spans="1:9" ht="15" thickBot="1">
      <c r="A96" s="228" t="s">
        <v>475</v>
      </c>
      <c r="B96" s="229"/>
      <c r="C96" s="229"/>
      <c r="D96" s="168">
        <v>328</v>
      </c>
      <c r="E96" s="168">
        <v>1</v>
      </c>
      <c r="F96" s="168">
        <f>D96*E96</f>
        <v>328</v>
      </c>
      <c r="G96" s="168">
        <v>1.71</v>
      </c>
      <c r="H96" s="168"/>
      <c r="I96" s="171">
        <f>F96*G96</f>
        <v>560.88</v>
      </c>
    </row>
    <row r="97" spans="1:9" ht="15.75" thickBot="1">
      <c r="A97" s="230" t="s">
        <v>476</v>
      </c>
      <c r="B97" s="231"/>
      <c r="C97" s="231"/>
      <c r="D97" s="169">
        <f>D92+D93+D94+D95+D96</f>
        <v>995</v>
      </c>
      <c r="E97" s="169"/>
      <c r="F97" s="169">
        <f>F92+F93+F94+F95+F96</f>
        <v>995</v>
      </c>
      <c r="G97" s="169"/>
      <c r="H97" s="169"/>
      <c r="I97" s="170">
        <f>I92+I93+I94+I95+I96</f>
        <v>1701.4500000000003</v>
      </c>
    </row>
    <row r="98" spans="1:3" s="153" customFormat="1" ht="15" thickBot="1">
      <c r="A98" s="235"/>
      <c r="B98" s="235"/>
      <c r="C98" s="235"/>
    </row>
    <row r="99" spans="1:9" s="153" customFormat="1" ht="15.75" thickBot="1">
      <c r="A99" s="236" t="s">
        <v>477</v>
      </c>
      <c r="B99" s="237"/>
      <c r="C99" s="237"/>
      <c r="D99" s="237"/>
      <c r="E99" s="237"/>
      <c r="F99" s="237"/>
      <c r="G99" s="237"/>
      <c r="H99" s="237"/>
      <c r="I99" s="238"/>
    </row>
    <row r="100" spans="1:9" ht="14.25">
      <c r="A100" s="239" t="s">
        <v>414</v>
      </c>
      <c r="B100" s="240"/>
      <c r="C100" s="240"/>
      <c r="D100" s="167" t="s">
        <v>2</v>
      </c>
      <c r="E100" s="167" t="s">
        <v>363</v>
      </c>
      <c r="F100" s="167" t="s">
        <v>394</v>
      </c>
      <c r="G100" s="165" t="s">
        <v>393</v>
      </c>
      <c r="H100" s="167" t="s">
        <v>6</v>
      </c>
      <c r="I100" s="166" t="s">
        <v>365</v>
      </c>
    </row>
    <row r="102" spans="1:9" ht="14.25">
      <c r="A102" s="226" t="s">
        <v>479</v>
      </c>
      <c r="B102" s="227"/>
      <c r="C102" s="227"/>
      <c r="D102" s="128">
        <v>16.4</v>
      </c>
      <c r="E102" s="128">
        <v>1</v>
      </c>
      <c r="F102" s="128">
        <f>D102*E102</f>
        <v>16.4</v>
      </c>
      <c r="G102" s="128">
        <v>1.71</v>
      </c>
      <c r="H102" s="128"/>
      <c r="I102" s="172">
        <f>F102*G102</f>
        <v>28.043999999999997</v>
      </c>
    </row>
    <row r="103" spans="1:9" ht="14.25">
      <c r="A103" s="226" t="s">
        <v>480</v>
      </c>
      <c r="B103" s="227"/>
      <c r="C103" s="227"/>
      <c r="D103" s="128">
        <v>92</v>
      </c>
      <c r="E103" s="128">
        <v>1</v>
      </c>
      <c r="F103" s="128">
        <f>D103*E103</f>
        <v>92</v>
      </c>
      <c r="G103" s="128">
        <v>1.71</v>
      </c>
      <c r="H103" s="128"/>
      <c r="I103" s="173">
        <f>F103*G103</f>
        <v>157.32</v>
      </c>
    </row>
    <row r="104" spans="1:9" ht="14.25">
      <c r="A104" s="223" t="s">
        <v>488</v>
      </c>
      <c r="B104" s="224"/>
      <c r="C104" s="225"/>
      <c r="D104" s="128">
        <v>60</v>
      </c>
      <c r="E104" s="128">
        <v>1</v>
      </c>
      <c r="F104" s="128">
        <f>D104*E104</f>
        <v>60</v>
      </c>
      <c r="G104" s="128">
        <v>1.71</v>
      </c>
      <c r="H104" s="128"/>
      <c r="I104" s="173">
        <f>F104*G104</f>
        <v>102.6</v>
      </c>
    </row>
    <row r="105" spans="1:9" ht="14.25">
      <c r="A105" s="223" t="s">
        <v>490</v>
      </c>
      <c r="B105" s="224"/>
      <c r="C105" s="225"/>
      <c r="D105" s="128">
        <v>45</v>
      </c>
      <c r="E105" s="128">
        <v>1</v>
      </c>
      <c r="F105" s="128">
        <f>D105*E105</f>
        <v>45</v>
      </c>
      <c r="G105" s="128">
        <v>1.71</v>
      </c>
      <c r="H105" s="128"/>
      <c r="I105" s="173">
        <f>F105*G105</f>
        <v>76.95</v>
      </c>
    </row>
    <row r="106" spans="1:9" ht="14.25">
      <c r="A106" s="232"/>
      <c r="B106" s="233"/>
      <c r="C106" s="234"/>
      <c r="D106" s="128"/>
      <c r="E106" s="128"/>
      <c r="F106" s="128"/>
      <c r="G106" s="128"/>
      <c r="H106" s="128"/>
      <c r="I106" s="132"/>
    </row>
    <row r="107" spans="1:9" ht="14.25">
      <c r="A107" s="226" t="s">
        <v>478</v>
      </c>
      <c r="B107" s="227"/>
      <c r="C107" s="227"/>
      <c r="D107" s="128">
        <v>41.4</v>
      </c>
      <c r="E107" s="128">
        <v>1</v>
      </c>
      <c r="F107" s="128">
        <f aca="true" t="shared" si="7" ref="F107:F116">D107*E107</f>
        <v>41.4</v>
      </c>
      <c r="G107" s="128">
        <v>1.71</v>
      </c>
      <c r="H107" s="128"/>
      <c r="I107" s="172">
        <f aca="true" t="shared" si="8" ref="I107:I116">F107*G107</f>
        <v>70.794</v>
      </c>
    </row>
    <row r="108" spans="1:9" ht="14.25">
      <c r="A108" s="223" t="s">
        <v>481</v>
      </c>
      <c r="B108" s="224"/>
      <c r="C108" s="225"/>
      <c r="D108" s="128">
        <v>198.6</v>
      </c>
      <c r="E108" s="128">
        <v>1</v>
      </c>
      <c r="F108" s="128">
        <f t="shared" si="7"/>
        <v>198.6</v>
      </c>
      <c r="G108" s="128">
        <v>1.71</v>
      </c>
      <c r="H108" s="128"/>
      <c r="I108" s="172">
        <f t="shared" si="8"/>
        <v>339.606</v>
      </c>
    </row>
    <row r="109" spans="1:9" ht="14.25">
      <c r="A109" s="223" t="s">
        <v>482</v>
      </c>
      <c r="B109" s="224"/>
      <c r="C109" s="225"/>
      <c r="D109" s="128">
        <v>334</v>
      </c>
      <c r="E109" s="128">
        <v>1</v>
      </c>
      <c r="F109" s="128">
        <f t="shared" si="7"/>
        <v>334</v>
      </c>
      <c r="G109" s="128">
        <v>1.71</v>
      </c>
      <c r="H109" s="128"/>
      <c r="I109" s="132">
        <f t="shared" si="8"/>
        <v>571.14</v>
      </c>
    </row>
    <row r="110" spans="1:9" ht="14.25">
      <c r="A110" s="223" t="s">
        <v>483</v>
      </c>
      <c r="B110" s="224"/>
      <c r="C110" s="225"/>
      <c r="D110" s="128">
        <v>94.08</v>
      </c>
      <c r="E110" s="128">
        <v>1</v>
      </c>
      <c r="F110" s="128">
        <f t="shared" si="7"/>
        <v>94.08</v>
      </c>
      <c r="G110" s="128">
        <v>1.71</v>
      </c>
      <c r="H110" s="128"/>
      <c r="I110" s="172">
        <f t="shared" si="8"/>
        <v>160.8768</v>
      </c>
    </row>
    <row r="111" spans="1:9" ht="14.25">
      <c r="A111" s="223" t="s">
        <v>484</v>
      </c>
      <c r="B111" s="224"/>
      <c r="C111" s="225"/>
      <c r="D111" s="128">
        <v>68.4</v>
      </c>
      <c r="E111" s="128">
        <v>1</v>
      </c>
      <c r="F111" s="128">
        <f t="shared" si="7"/>
        <v>68.4</v>
      </c>
      <c r="G111" s="128">
        <v>1.71</v>
      </c>
      <c r="H111" s="128"/>
      <c r="I111" s="172">
        <f t="shared" si="8"/>
        <v>116.96400000000001</v>
      </c>
    </row>
    <row r="112" spans="1:9" ht="14.25">
      <c r="A112" s="223" t="s">
        <v>485</v>
      </c>
      <c r="B112" s="224"/>
      <c r="C112" s="225"/>
      <c r="D112" s="128">
        <v>21.24</v>
      </c>
      <c r="E112" s="128">
        <v>1</v>
      </c>
      <c r="F112" s="128">
        <f t="shared" si="7"/>
        <v>21.24</v>
      </c>
      <c r="G112" s="128">
        <v>1.71</v>
      </c>
      <c r="H112" s="128"/>
      <c r="I112" s="172">
        <f t="shared" si="8"/>
        <v>36.3204</v>
      </c>
    </row>
    <row r="113" spans="1:9" ht="14.25">
      <c r="A113" s="223" t="s">
        <v>486</v>
      </c>
      <c r="B113" s="224"/>
      <c r="C113" s="225"/>
      <c r="D113" s="128">
        <v>306.1</v>
      </c>
      <c r="E113" s="128">
        <v>1</v>
      </c>
      <c r="F113" s="128">
        <f t="shared" si="7"/>
        <v>306.1</v>
      </c>
      <c r="G113" s="128">
        <v>1.71</v>
      </c>
      <c r="H113" s="128"/>
      <c r="I113" s="172">
        <f t="shared" si="8"/>
        <v>523.431</v>
      </c>
    </row>
    <row r="114" spans="1:9" ht="14.25">
      <c r="A114" s="223" t="s">
        <v>487</v>
      </c>
      <c r="B114" s="224"/>
      <c r="C114" s="225"/>
      <c r="D114" s="128">
        <v>670.67</v>
      </c>
      <c r="E114" s="128">
        <v>1</v>
      </c>
      <c r="F114" s="128">
        <f t="shared" si="7"/>
        <v>670.67</v>
      </c>
      <c r="G114" s="128">
        <v>1.71</v>
      </c>
      <c r="H114" s="128"/>
      <c r="I114" s="172">
        <f t="shared" si="8"/>
        <v>1146.8456999999999</v>
      </c>
    </row>
    <row r="115" spans="1:9" ht="14.25">
      <c r="A115" s="223" t="s">
        <v>489</v>
      </c>
      <c r="B115" s="224"/>
      <c r="C115" s="225"/>
      <c r="D115" s="128">
        <v>710.29</v>
      </c>
      <c r="E115" s="128">
        <v>1</v>
      </c>
      <c r="F115" s="128">
        <f t="shared" si="7"/>
        <v>710.29</v>
      </c>
      <c r="G115" s="128">
        <v>1.71</v>
      </c>
      <c r="H115" s="128"/>
      <c r="I115" s="172">
        <f t="shared" si="8"/>
        <v>1214.5958999999998</v>
      </c>
    </row>
    <row r="116" spans="1:9" ht="14.25">
      <c r="A116" s="223" t="s">
        <v>491</v>
      </c>
      <c r="B116" s="224"/>
      <c r="C116" s="225"/>
      <c r="D116" s="128">
        <v>100</v>
      </c>
      <c r="E116" s="128">
        <v>1</v>
      </c>
      <c r="F116" s="128">
        <f t="shared" si="7"/>
        <v>100</v>
      </c>
      <c r="G116" s="128">
        <v>1.71</v>
      </c>
      <c r="H116" s="128"/>
      <c r="I116" s="172">
        <f t="shared" si="8"/>
        <v>171</v>
      </c>
    </row>
    <row r="117" spans="1:9" ht="14.25">
      <c r="A117" s="232"/>
      <c r="B117" s="233"/>
      <c r="C117" s="234"/>
      <c r="D117" s="128"/>
      <c r="E117" s="128"/>
      <c r="F117" s="128"/>
      <c r="G117" s="128"/>
      <c r="H117" s="128"/>
      <c r="I117" s="172"/>
    </row>
    <row r="118" spans="1:9" ht="14.25">
      <c r="A118" s="226"/>
      <c r="B118" s="227"/>
      <c r="C118" s="227"/>
      <c r="D118" s="128"/>
      <c r="E118" s="128"/>
      <c r="F118" s="128"/>
      <c r="G118" s="128"/>
      <c r="H118" s="128"/>
      <c r="I118" s="172"/>
    </row>
    <row r="119" spans="1:9" ht="15" thickBot="1">
      <c r="A119" s="228"/>
      <c r="B119" s="229"/>
      <c r="C119" s="229"/>
      <c r="D119" s="168"/>
      <c r="E119" s="128"/>
      <c r="F119" s="128"/>
      <c r="G119" s="128"/>
      <c r="H119" s="128"/>
      <c r="I119" s="172"/>
    </row>
    <row r="120" spans="1:9" ht="15.75" thickBot="1">
      <c r="A120" s="230" t="s">
        <v>476</v>
      </c>
      <c r="B120" s="231"/>
      <c r="C120" s="231"/>
      <c r="D120" s="169">
        <f>D107+D102+D103+D118+D119</f>
        <v>149.8</v>
      </c>
      <c r="E120" s="169"/>
      <c r="F120" s="169">
        <f>F107+F102+F103+F118+F119</f>
        <v>149.8</v>
      </c>
      <c r="G120" s="169"/>
      <c r="H120" s="169"/>
      <c r="I120" s="174">
        <f>I102+I103+I104+I105+I106+I107+I108+I109+I110+I111+I112+I113+I114+I115+I116+I117+I118+I119</f>
        <v>4716.487799999999</v>
      </c>
    </row>
    <row r="144" spans="1:6" s="67" customFormat="1" ht="18">
      <c r="A144" s="259"/>
      <c r="B144" s="260"/>
      <c r="C144" s="260"/>
      <c r="D144" s="260"/>
      <c r="E144" s="260"/>
      <c r="F144" s="114"/>
    </row>
    <row r="145" spans="1:6" ht="15.75">
      <c r="A145" s="155"/>
      <c r="B145" s="261"/>
      <c r="C145" s="261"/>
      <c r="D145" s="261"/>
      <c r="E145" s="261"/>
      <c r="F145" s="115"/>
    </row>
    <row r="146" spans="1:6" ht="15.75">
      <c r="A146" s="155"/>
      <c r="B146" s="156"/>
      <c r="C146" s="156"/>
      <c r="D146" s="156"/>
      <c r="E146" s="116"/>
      <c r="F146" s="116"/>
    </row>
    <row r="147" spans="1:6" ht="15">
      <c r="A147" s="157"/>
      <c r="B147" s="258"/>
      <c r="C147" s="258"/>
      <c r="D147" s="258"/>
      <c r="E147" s="258"/>
      <c r="F147" s="117"/>
    </row>
    <row r="148" spans="1:7" ht="15">
      <c r="A148" s="122"/>
      <c r="B148" s="158"/>
      <c r="C148" s="158"/>
      <c r="D148" s="159"/>
      <c r="E148" s="118"/>
      <c r="F148" s="118"/>
      <c r="G148" s="75"/>
    </row>
    <row r="149" spans="1:6" ht="14.25">
      <c r="A149" s="122"/>
      <c r="B149" s="158"/>
      <c r="C149" s="158"/>
      <c r="D149" s="159"/>
      <c r="E149" s="119"/>
      <c r="F149" s="119"/>
    </row>
    <row r="150" spans="1:6" ht="14.25">
      <c r="A150" s="122"/>
      <c r="B150" s="158"/>
      <c r="C150" s="158"/>
      <c r="D150" s="159"/>
      <c r="E150" s="119"/>
      <c r="F150" s="119"/>
    </row>
    <row r="151" spans="1:6" ht="14.25">
      <c r="A151" s="122"/>
      <c r="B151" s="158"/>
      <c r="C151" s="158"/>
      <c r="D151" s="159"/>
      <c r="E151" s="119"/>
      <c r="F151" s="119"/>
    </row>
    <row r="152" spans="1:6" ht="15">
      <c r="A152" s="160"/>
      <c r="B152" s="258"/>
      <c r="C152" s="258"/>
      <c r="D152" s="258"/>
      <c r="E152" s="120"/>
      <c r="F152" s="120"/>
    </row>
    <row r="153" spans="1:6" ht="15">
      <c r="A153" s="157"/>
      <c r="B153" s="258"/>
      <c r="C153" s="258"/>
      <c r="D153" s="258"/>
      <c r="E153" s="258"/>
      <c r="F153" s="117"/>
    </row>
    <row r="154" spans="1:6" ht="14.25">
      <c r="A154" s="122"/>
      <c r="B154" s="158"/>
      <c r="C154" s="158"/>
      <c r="D154" s="161"/>
      <c r="E154" s="121"/>
      <c r="F154" s="121"/>
    </row>
    <row r="155" spans="1:6" ht="14.25">
      <c r="A155" s="122"/>
      <c r="B155" s="158"/>
      <c r="C155" s="158"/>
      <c r="D155" s="161"/>
      <c r="E155" s="121"/>
      <c r="F155" s="121"/>
    </row>
    <row r="156" spans="1:6" ht="14.25">
      <c r="A156" s="122"/>
      <c r="B156" s="158"/>
      <c r="C156" s="158"/>
      <c r="D156" s="161"/>
      <c r="E156" s="121"/>
      <c r="F156" s="121"/>
    </row>
    <row r="157" spans="1:6" ht="15">
      <c r="A157" s="160"/>
      <c r="B157" s="262"/>
      <c r="C157" s="262"/>
      <c r="D157" s="262"/>
      <c r="E157" s="120"/>
      <c r="F157" s="120"/>
    </row>
    <row r="158" spans="1:6" ht="15">
      <c r="A158" s="157"/>
      <c r="B158" s="262"/>
      <c r="C158" s="262"/>
      <c r="D158" s="262"/>
      <c r="E158" s="262"/>
      <c r="F158" s="122"/>
    </row>
    <row r="159" spans="1:6" ht="14.25">
      <c r="A159" s="122"/>
      <c r="B159" s="158"/>
      <c r="C159" s="158"/>
      <c r="D159" s="159"/>
      <c r="E159" s="119"/>
      <c r="F159" s="119"/>
    </row>
    <row r="160" spans="1:6" ht="30.75" customHeight="1">
      <c r="A160" s="122"/>
      <c r="B160" s="158"/>
      <c r="C160" s="158"/>
      <c r="D160" s="159"/>
      <c r="E160" s="119"/>
      <c r="F160" s="119"/>
    </row>
    <row r="161" spans="1:6" ht="15">
      <c r="A161" s="160"/>
      <c r="B161" s="262"/>
      <c r="C161" s="262"/>
      <c r="D161" s="262"/>
      <c r="E161" s="120"/>
      <c r="F161" s="120"/>
    </row>
    <row r="162" spans="1:6" ht="15">
      <c r="A162" s="157"/>
      <c r="B162" s="262"/>
      <c r="C162" s="262"/>
      <c r="D162" s="262"/>
      <c r="E162" s="262"/>
      <c r="F162" s="122"/>
    </row>
    <row r="163" spans="1:6" ht="14.25">
      <c r="A163" s="122"/>
      <c r="B163" s="158"/>
      <c r="C163" s="158"/>
      <c r="D163" s="159"/>
      <c r="E163" s="119"/>
      <c r="F163" s="119"/>
    </row>
    <row r="164" spans="1:6" ht="14.25">
      <c r="A164" s="122"/>
      <c r="B164" s="158"/>
      <c r="C164" s="158"/>
      <c r="D164" s="159"/>
      <c r="E164" s="119"/>
      <c r="F164" s="119"/>
    </row>
    <row r="165" spans="1:6" ht="15">
      <c r="A165" s="160"/>
      <c r="B165" s="258"/>
      <c r="C165" s="258"/>
      <c r="D165" s="258"/>
      <c r="E165" s="123"/>
      <c r="F165" s="123"/>
    </row>
    <row r="166" spans="1:5" ht="15.75">
      <c r="A166" s="162"/>
      <c r="B166" s="153"/>
      <c r="C166" s="153"/>
      <c r="D166" s="153"/>
      <c r="E166" s="163"/>
    </row>
    <row r="167" spans="1:5" ht="14.25">
      <c r="A167" s="153"/>
      <c r="B167" s="153"/>
      <c r="C167" s="153"/>
      <c r="D167" s="153"/>
      <c r="E167" s="153"/>
    </row>
    <row r="168" spans="1:6" ht="15.75">
      <c r="A168" s="157"/>
      <c r="B168" s="164"/>
      <c r="C168" s="156"/>
      <c r="D168" s="156"/>
      <c r="E168" s="116"/>
      <c r="F168" s="116"/>
    </row>
    <row r="169" spans="1:6" ht="14.25">
      <c r="A169" s="122"/>
      <c r="B169" s="159"/>
      <c r="C169" s="158"/>
      <c r="D169" s="158"/>
      <c r="E169" s="119"/>
      <c r="F169" s="119"/>
    </row>
    <row r="170" spans="1:6" ht="14.25">
      <c r="A170" s="122"/>
      <c r="B170" s="124"/>
      <c r="C170" s="124"/>
      <c r="D170" s="124"/>
      <c r="E170" s="124"/>
      <c r="F170" s="124"/>
    </row>
    <row r="171" spans="1:6" ht="14.25">
      <c r="A171" s="122"/>
      <c r="B171" s="122"/>
      <c r="C171" s="122"/>
      <c r="D171" s="122"/>
      <c r="E171" s="117"/>
      <c r="F171" s="117"/>
    </row>
    <row r="172" spans="1:6" ht="15">
      <c r="A172" s="160"/>
      <c r="B172" s="258"/>
      <c r="C172" s="258"/>
      <c r="D172" s="258"/>
      <c r="E172" s="120"/>
      <c r="F172" s="120"/>
    </row>
    <row r="173" spans="1:5" ht="15">
      <c r="A173" s="154"/>
      <c r="B173" s="153"/>
      <c r="C173" s="153"/>
      <c r="D173" s="153"/>
      <c r="E173" s="153"/>
    </row>
    <row r="174" spans="1:6" ht="15.75">
      <c r="A174" s="157"/>
      <c r="B174" s="164"/>
      <c r="C174" s="156"/>
      <c r="D174" s="156"/>
      <c r="E174" s="116"/>
      <c r="F174" s="116"/>
    </row>
    <row r="175" spans="1:6" ht="14.25">
      <c r="A175" s="122"/>
      <c r="B175" s="158"/>
      <c r="C175" s="158"/>
      <c r="D175" s="158"/>
      <c r="E175" s="119"/>
      <c r="F175" s="119"/>
    </row>
    <row r="176" spans="1:6" ht="14.25">
      <c r="A176" s="122"/>
      <c r="B176" s="124"/>
      <c r="C176" s="124"/>
      <c r="D176" s="124"/>
      <c r="E176" s="124"/>
      <c r="F176" s="124"/>
    </row>
    <row r="177" spans="1:6" ht="14.25">
      <c r="A177" s="122"/>
      <c r="B177" s="122"/>
      <c r="C177" s="122"/>
      <c r="D177" s="122"/>
      <c r="E177" s="117"/>
      <c r="F177" s="117"/>
    </row>
    <row r="178" spans="1:6" ht="15">
      <c r="A178" s="160"/>
      <c r="B178" s="258"/>
      <c r="C178" s="258"/>
      <c r="D178" s="258"/>
      <c r="E178" s="120"/>
      <c r="F178" s="120"/>
    </row>
    <row r="179" ht="15" customHeight="1"/>
  </sheetData>
  <sheetProtection/>
  <mergeCells count="55">
    <mergeCell ref="B157:D157"/>
    <mergeCell ref="B158:E158"/>
    <mergeCell ref="B161:D161"/>
    <mergeCell ref="B178:D178"/>
    <mergeCell ref="B162:E162"/>
    <mergeCell ref="B165:D165"/>
    <mergeCell ref="B172:D172"/>
    <mergeCell ref="B147:E147"/>
    <mergeCell ref="B152:D152"/>
    <mergeCell ref="B153:E153"/>
    <mergeCell ref="B83:C83"/>
    <mergeCell ref="B84:C84"/>
    <mergeCell ref="B85:C85"/>
    <mergeCell ref="B86:C86"/>
    <mergeCell ref="B87:C87"/>
    <mergeCell ref="A144:E144"/>
    <mergeCell ref="B145:E145"/>
    <mergeCell ref="B3:J3"/>
    <mergeCell ref="B88:C88"/>
    <mergeCell ref="B79:C79"/>
    <mergeCell ref="A1:J2"/>
    <mergeCell ref="B78:I78"/>
    <mergeCell ref="B80:C80"/>
    <mergeCell ref="B81:C81"/>
    <mergeCell ref="B82:C82"/>
    <mergeCell ref="A102:C102"/>
    <mergeCell ref="A103:C103"/>
    <mergeCell ref="A90:I90"/>
    <mergeCell ref="A91:C91"/>
    <mergeCell ref="A92:C92"/>
    <mergeCell ref="A93:C93"/>
    <mergeCell ref="A94:C94"/>
    <mergeCell ref="A95:C95"/>
    <mergeCell ref="A112:C112"/>
    <mergeCell ref="A113:C113"/>
    <mergeCell ref="A117:C117"/>
    <mergeCell ref="A96:C96"/>
    <mergeCell ref="A97:C97"/>
    <mergeCell ref="A98:C98"/>
    <mergeCell ref="A99:I99"/>
    <mergeCell ref="A100:C100"/>
    <mergeCell ref="A108:C108"/>
    <mergeCell ref="A107:C107"/>
    <mergeCell ref="A104:C104"/>
    <mergeCell ref="A105:C105"/>
    <mergeCell ref="A106:C106"/>
    <mergeCell ref="A109:C109"/>
    <mergeCell ref="A110:C110"/>
    <mergeCell ref="A111:C111"/>
    <mergeCell ref="A114:C114"/>
    <mergeCell ref="A115:C115"/>
    <mergeCell ref="A116:C116"/>
    <mergeCell ref="A118:C118"/>
    <mergeCell ref="A119:C119"/>
    <mergeCell ref="A120:C120"/>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L22"/>
  <sheetViews>
    <sheetView zoomScalePageLayoutView="0" workbookViewId="0" topLeftCell="A1">
      <selection activeCell="C2" sqref="C2:E2"/>
    </sheetView>
  </sheetViews>
  <sheetFormatPr defaultColWidth="9.140625" defaultRowHeight="15"/>
  <cols>
    <col min="1" max="1" width="26.7109375" style="0" customWidth="1"/>
    <col min="2" max="2" width="5.8515625" style="0" customWidth="1"/>
    <col min="9" max="9" width="7.421875" style="0" customWidth="1"/>
  </cols>
  <sheetData>
    <row r="1" spans="1:12" ht="15">
      <c r="A1" s="268" t="s">
        <v>498</v>
      </c>
      <c r="B1" s="268"/>
      <c r="C1" s="268"/>
      <c r="D1" s="268"/>
      <c r="E1" s="268"/>
      <c r="F1" s="268"/>
      <c r="G1" s="268"/>
      <c r="H1" s="268"/>
      <c r="I1" s="268"/>
      <c r="J1" s="268"/>
      <c r="K1" s="268"/>
      <c r="L1" s="268"/>
    </row>
    <row r="2" spans="1:12" ht="15">
      <c r="A2" s="149"/>
      <c r="B2" s="149"/>
      <c r="C2" s="265" t="s">
        <v>527</v>
      </c>
      <c r="D2" s="266"/>
      <c r="E2" s="267"/>
      <c r="F2" s="265" t="s">
        <v>464</v>
      </c>
      <c r="G2" s="266"/>
      <c r="H2" s="267"/>
      <c r="I2" s="265" t="s">
        <v>465</v>
      </c>
      <c r="J2" s="266"/>
      <c r="K2" s="267"/>
      <c r="L2" s="149" t="s">
        <v>452</v>
      </c>
    </row>
    <row r="3" spans="1:12" ht="15">
      <c r="A3" s="152" t="s">
        <v>450</v>
      </c>
      <c r="B3" s="263" t="s">
        <v>451</v>
      </c>
      <c r="C3" s="263" t="s">
        <v>453</v>
      </c>
      <c r="D3" s="263" t="s">
        <v>454</v>
      </c>
      <c r="E3" s="263" t="s">
        <v>455</v>
      </c>
      <c r="F3" s="263" t="s">
        <v>453</v>
      </c>
      <c r="G3" s="263" t="s">
        <v>454</v>
      </c>
      <c r="H3" s="263" t="s">
        <v>455</v>
      </c>
      <c r="I3" s="263" t="s">
        <v>453</v>
      </c>
      <c r="J3" s="263" t="s">
        <v>454</v>
      </c>
      <c r="K3" s="263" t="s">
        <v>455</v>
      </c>
      <c r="L3" s="263" t="s">
        <v>456</v>
      </c>
    </row>
    <row r="4" spans="1:12" ht="15">
      <c r="A4" s="149" t="s">
        <v>414</v>
      </c>
      <c r="B4" s="264"/>
      <c r="C4" s="264"/>
      <c r="D4" s="264"/>
      <c r="E4" s="264"/>
      <c r="F4" s="264"/>
      <c r="G4" s="264"/>
      <c r="H4" s="264"/>
      <c r="I4" s="264"/>
      <c r="J4" s="264"/>
      <c r="K4" s="264"/>
      <c r="L4" s="264"/>
    </row>
    <row r="5" spans="1:12" ht="15">
      <c r="A5" s="149" t="s">
        <v>457</v>
      </c>
      <c r="B5" s="149">
        <v>146</v>
      </c>
      <c r="C5" s="149">
        <v>3</v>
      </c>
      <c r="D5" s="149">
        <v>3.02</v>
      </c>
      <c r="E5" s="149">
        <f aca="true" t="shared" si="0" ref="E5:E10">B5*C5</f>
        <v>438</v>
      </c>
      <c r="F5" s="149">
        <v>3</v>
      </c>
      <c r="G5" s="149">
        <v>1.51</v>
      </c>
      <c r="H5" s="149">
        <f aca="true" t="shared" si="1" ref="H5:H10">B5*F5</f>
        <v>438</v>
      </c>
      <c r="I5" s="149">
        <v>3</v>
      </c>
      <c r="J5" s="149">
        <v>2.99</v>
      </c>
      <c r="K5" s="149">
        <f aca="true" t="shared" si="2" ref="K5:K10">B5*I5</f>
        <v>438</v>
      </c>
      <c r="L5" s="150">
        <f aca="true" t="shared" si="3" ref="L5:L10">(D5+G5+J5)*K5</f>
        <v>3293.76</v>
      </c>
    </row>
    <row r="6" spans="1:12" ht="15">
      <c r="A6" s="149" t="s">
        <v>458</v>
      </c>
      <c r="B6" s="149">
        <v>27</v>
      </c>
      <c r="C6" s="149">
        <v>3</v>
      </c>
      <c r="D6" s="149">
        <v>3.02</v>
      </c>
      <c r="E6" s="149">
        <f t="shared" si="0"/>
        <v>81</v>
      </c>
      <c r="F6" s="149">
        <v>3</v>
      </c>
      <c r="G6" s="149">
        <v>1.51</v>
      </c>
      <c r="H6" s="149">
        <f t="shared" si="1"/>
        <v>81</v>
      </c>
      <c r="I6" s="149">
        <v>3</v>
      </c>
      <c r="J6" s="149">
        <v>2.99</v>
      </c>
      <c r="K6" s="149">
        <f t="shared" si="2"/>
        <v>81</v>
      </c>
      <c r="L6" s="150">
        <f t="shared" si="3"/>
        <v>609.12</v>
      </c>
    </row>
    <row r="7" spans="1:12" ht="15">
      <c r="A7" s="149" t="s">
        <v>459</v>
      </c>
      <c r="B7" s="149">
        <v>10</v>
      </c>
      <c r="C7" s="149">
        <v>3</v>
      </c>
      <c r="D7" s="149">
        <v>3.02</v>
      </c>
      <c r="E7" s="149">
        <f t="shared" si="0"/>
        <v>30</v>
      </c>
      <c r="F7" s="149">
        <v>3</v>
      </c>
      <c r="G7" s="149">
        <v>1.51</v>
      </c>
      <c r="H7" s="149">
        <f t="shared" si="1"/>
        <v>30</v>
      </c>
      <c r="I7" s="149">
        <v>3</v>
      </c>
      <c r="J7" s="149">
        <v>2.99</v>
      </c>
      <c r="K7" s="149">
        <f t="shared" si="2"/>
        <v>30</v>
      </c>
      <c r="L7" s="150">
        <f t="shared" si="3"/>
        <v>225.60000000000002</v>
      </c>
    </row>
    <row r="8" spans="1:12" ht="15">
      <c r="A8" s="149" t="s">
        <v>460</v>
      </c>
      <c r="B8" s="149">
        <v>6</v>
      </c>
      <c r="C8" s="149">
        <v>3</v>
      </c>
      <c r="D8" s="149">
        <v>3.02</v>
      </c>
      <c r="E8" s="149">
        <f t="shared" si="0"/>
        <v>18</v>
      </c>
      <c r="F8" s="149">
        <v>3</v>
      </c>
      <c r="G8" s="149">
        <v>1.51</v>
      </c>
      <c r="H8" s="149">
        <f t="shared" si="1"/>
        <v>18</v>
      </c>
      <c r="I8" s="149">
        <v>3</v>
      </c>
      <c r="J8" s="149">
        <v>2.99</v>
      </c>
      <c r="K8" s="149">
        <f t="shared" si="2"/>
        <v>18</v>
      </c>
      <c r="L8" s="150">
        <f t="shared" si="3"/>
        <v>135.36</v>
      </c>
    </row>
    <row r="9" spans="1:12" ht="15">
      <c r="A9" s="149" t="s">
        <v>461</v>
      </c>
      <c r="B9" s="149">
        <v>6</v>
      </c>
      <c r="C9" s="149">
        <v>3</v>
      </c>
      <c r="D9" s="149">
        <v>3.02</v>
      </c>
      <c r="E9" s="149">
        <f t="shared" si="0"/>
        <v>18</v>
      </c>
      <c r="F9" s="149">
        <v>3</v>
      </c>
      <c r="G9" s="149">
        <v>1.51</v>
      </c>
      <c r="H9" s="149">
        <f t="shared" si="1"/>
        <v>18</v>
      </c>
      <c r="I9" s="149">
        <v>3</v>
      </c>
      <c r="J9" s="149">
        <v>2.99</v>
      </c>
      <c r="K9" s="149">
        <f t="shared" si="2"/>
        <v>18</v>
      </c>
      <c r="L9" s="150">
        <f t="shared" si="3"/>
        <v>135.36</v>
      </c>
    </row>
    <row r="10" spans="1:12" ht="15">
      <c r="A10" s="149" t="s">
        <v>462</v>
      </c>
      <c r="B10" s="149">
        <v>6</v>
      </c>
      <c r="C10" s="149">
        <v>3</v>
      </c>
      <c r="D10" s="149">
        <v>3.02</v>
      </c>
      <c r="E10" s="149">
        <f t="shared" si="0"/>
        <v>18</v>
      </c>
      <c r="F10" s="149">
        <v>3</v>
      </c>
      <c r="G10" s="149">
        <v>1.51</v>
      </c>
      <c r="H10" s="149">
        <f t="shared" si="1"/>
        <v>18</v>
      </c>
      <c r="I10" s="149">
        <v>3</v>
      </c>
      <c r="J10" s="149">
        <v>2.99</v>
      </c>
      <c r="K10" s="149">
        <f t="shared" si="2"/>
        <v>18</v>
      </c>
      <c r="L10" s="150">
        <f t="shared" si="3"/>
        <v>135.36</v>
      </c>
    </row>
    <row r="11" spans="1:12" ht="15">
      <c r="A11" s="149" t="s">
        <v>466</v>
      </c>
      <c r="B11" s="149">
        <f>B5+B6+B7+B8+B9+B10</f>
        <v>201</v>
      </c>
      <c r="C11" s="149"/>
      <c r="D11" s="149"/>
      <c r="E11" s="149">
        <f>E5+E6+E7+E8+E9+E10</f>
        <v>603</v>
      </c>
      <c r="F11" s="149"/>
      <c r="G11" s="149"/>
      <c r="H11" s="149">
        <f>H5+H6+H7+H8+H9+H10</f>
        <v>603</v>
      </c>
      <c r="I11" s="149"/>
      <c r="J11" s="149"/>
      <c r="K11" s="149"/>
      <c r="L11" s="151">
        <f>L5+L6+L7+L8+L9+L10</f>
        <v>4534.5599999999995</v>
      </c>
    </row>
    <row r="13" spans="1:12" ht="15">
      <c r="A13" s="149"/>
      <c r="B13" s="149"/>
      <c r="C13" s="265" t="s">
        <v>463</v>
      </c>
      <c r="D13" s="266"/>
      <c r="E13" s="267"/>
      <c r="F13" s="265" t="s">
        <v>464</v>
      </c>
      <c r="G13" s="266"/>
      <c r="H13" s="267"/>
      <c r="I13" s="265" t="s">
        <v>465</v>
      </c>
      <c r="J13" s="266"/>
      <c r="K13" s="267"/>
      <c r="L13" s="149" t="s">
        <v>452</v>
      </c>
    </row>
    <row r="14" spans="1:12" ht="15">
      <c r="A14" s="152" t="s">
        <v>467</v>
      </c>
      <c r="B14" s="263" t="s">
        <v>451</v>
      </c>
      <c r="C14" s="263" t="s">
        <v>453</v>
      </c>
      <c r="D14" s="263" t="s">
        <v>454</v>
      </c>
      <c r="E14" s="263" t="s">
        <v>455</v>
      </c>
      <c r="F14" s="263" t="s">
        <v>453</v>
      </c>
      <c r="G14" s="263" t="s">
        <v>454</v>
      </c>
      <c r="H14" s="263" t="s">
        <v>455</v>
      </c>
      <c r="I14" s="263" t="s">
        <v>453</v>
      </c>
      <c r="J14" s="263" t="s">
        <v>454</v>
      </c>
      <c r="K14" s="263" t="s">
        <v>455</v>
      </c>
      <c r="L14" s="263" t="s">
        <v>456</v>
      </c>
    </row>
    <row r="15" spans="1:12" ht="15">
      <c r="A15" s="149" t="s">
        <v>414</v>
      </c>
      <c r="B15" s="264"/>
      <c r="C15" s="264"/>
      <c r="D15" s="264"/>
      <c r="E15" s="264"/>
      <c r="F15" s="264"/>
      <c r="G15" s="264"/>
      <c r="H15" s="264"/>
      <c r="I15" s="264"/>
      <c r="J15" s="264"/>
      <c r="K15" s="264"/>
      <c r="L15" s="264"/>
    </row>
    <row r="16" spans="1:12" ht="15">
      <c r="A16" s="149" t="s">
        <v>469</v>
      </c>
      <c r="B16" s="149">
        <v>46</v>
      </c>
      <c r="C16" s="149">
        <v>2</v>
      </c>
      <c r="D16" s="149">
        <v>3.02</v>
      </c>
      <c r="E16" s="149">
        <f>B16*C16</f>
        <v>92</v>
      </c>
      <c r="F16" s="149">
        <v>2</v>
      </c>
      <c r="G16" s="149">
        <v>1.51</v>
      </c>
      <c r="H16" s="149">
        <f>B16*F16</f>
        <v>92</v>
      </c>
      <c r="I16" s="149">
        <v>3</v>
      </c>
      <c r="J16" s="149">
        <v>2.99</v>
      </c>
      <c r="K16" s="149">
        <f>B16*I16</f>
        <v>138</v>
      </c>
      <c r="L16" s="150">
        <f>(D16+G16+J16)*K16</f>
        <v>1037.76</v>
      </c>
    </row>
    <row r="17" spans="1:12" ht="15">
      <c r="A17" s="149" t="s">
        <v>458</v>
      </c>
      <c r="B17" s="149">
        <v>9</v>
      </c>
      <c r="C17" s="149">
        <v>2</v>
      </c>
      <c r="D17" s="149">
        <v>3.02</v>
      </c>
      <c r="E17" s="149">
        <f>B17*C17</f>
        <v>18</v>
      </c>
      <c r="F17" s="149">
        <v>2</v>
      </c>
      <c r="G17" s="149">
        <v>1.51</v>
      </c>
      <c r="H17" s="149">
        <f>B17*F17</f>
        <v>18</v>
      </c>
      <c r="I17" s="149">
        <v>3</v>
      </c>
      <c r="J17" s="149">
        <v>2.99</v>
      </c>
      <c r="K17" s="149">
        <f>B17*I17</f>
        <v>27</v>
      </c>
      <c r="L17" s="150">
        <f>(D17+G17+J17)*K17</f>
        <v>203.04000000000002</v>
      </c>
    </row>
    <row r="18" spans="1:12" ht="15">
      <c r="A18" s="149" t="s">
        <v>468</v>
      </c>
      <c r="B18" s="149">
        <v>118</v>
      </c>
      <c r="C18" s="149">
        <v>2</v>
      </c>
      <c r="D18" s="149">
        <v>3.02</v>
      </c>
      <c r="E18" s="149">
        <f>B18*C18</f>
        <v>236</v>
      </c>
      <c r="F18" s="149">
        <v>2</v>
      </c>
      <c r="G18" s="149">
        <v>1.51</v>
      </c>
      <c r="H18" s="149">
        <f>B18*F18</f>
        <v>236</v>
      </c>
      <c r="I18" s="149">
        <v>3</v>
      </c>
      <c r="J18" s="149">
        <v>2.99</v>
      </c>
      <c r="K18" s="149">
        <f>B18*I18</f>
        <v>354</v>
      </c>
      <c r="L18" s="150">
        <f>(D18+G18+J18)*K18</f>
        <v>2662.0800000000004</v>
      </c>
    </row>
    <row r="19" spans="1:12" ht="15">
      <c r="A19" s="149"/>
      <c r="B19" s="149"/>
      <c r="C19" s="149"/>
      <c r="D19" s="149"/>
      <c r="E19" s="149"/>
      <c r="F19" s="149"/>
      <c r="G19" s="149"/>
      <c r="H19" s="149"/>
      <c r="I19" s="149"/>
      <c r="J19" s="149"/>
      <c r="K19" s="149"/>
      <c r="L19" s="150"/>
    </row>
    <row r="20" spans="1:12" ht="15">
      <c r="A20" s="149"/>
      <c r="B20" s="149"/>
      <c r="C20" s="149"/>
      <c r="D20" s="149"/>
      <c r="E20" s="149"/>
      <c r="F20" s="149"/>
      <c r="G20" s="149"/>
      <c r="H20" s="149"/>
      <c r="I20" s="149"/>
      <c r="J20" s="149"/>
      <c r="K20" s="149"/>
      <c r="L20" s="150"/>
    </row>
    <row r="21" spans="1:12" ht="15">
      <c r="A21" s="149"/>
      <c r="B21" s="149"/>
      <c r="C21" s="149"/>
      <c r="D21" s="149"/>
      <c r="E21" s="149"/>
      <c r="F21" s="149"/>
      <c r="G21" s="149"/>
      <c r="H21" s="149"/>
      <c r="I21" s="149"/>
      <c r="J21" s="149"/>
      <c r="K21" s="149"/>
      <c r="L21" s="150"/>
    </row>
    <row r="22" spans="1:12" ht="15">
      <c r="A22" s="149" t="s">
        <v>466</v>
      </c>
      <c r="B22" s="149">
        <f>B16+B17+B18+B19+B20+B21</f>
        <v>173</v>
      </c>
      <c r="C22" s="149"/>
      <c r="D22" s="149"/>
      <c r="E22" s="149">
        <f>E16+E17+E18+E19+E20+E21</f>
        <v>346</v>
      </c>
      <c r="F22" s="149"/>
      <c r="G22" s="149"/>
      <c r="H22" s="149">
        <f>H16+H17+H18+H19+H20+H21</f>
        <v>346</v>
      </c>
      <c r="I22" s="149"/>
      <c r="J22" s="149"/>
      <c r="K22" s="149"/>
      <c r="L22" s="151">
        <f>L16+L17+L18+L19+L20+L21</f>
        <v>3902.88</v>
      </c>
    </row>
  </sheetData>
  <sheetProtection/>
  <mergeCells count="29">
    <mergeCell ref="A1:L1"/>
    <mergeCell ref="J14:J15"/>
    <mergeCell ref="K14:K15"/>
    <mergeCell ref="L14:L15"/>
    <mergeCell ref="B14:B15"/>
    <mergeCell ref="C14:C15"/>
    <mergeCell ref="D14:D15"/>
    <mergeCell ref="E14:E15"/>
    <mergeCell ref="F14:F15"/>
    <mergeCell ref="G14:G15"/>
    <mergeCell ref="H14:H15"/>
    <mergeCell ref="I3:I4"/>
    <mergeCell ref="J3:J4"/>
    <mergeCell ref="K3:K4"/>
    <mergeCell ref="L3:L4"/>
    <mergeCell ref="C13:E13"/>
    <mergeCell ref="F13:H13"/>
    <mergeCell ref="I13:K13"/>
    <mergeCell ref="H3:H4"/>
    <mergeCell ref="I14:I15"/>
    <mergeCell ref="B3:B4"/>
    <mergeCell ref="C2:E2"/>
    <mergeCell ref="F2:H2"/>
    <mergeCell ref="I2:K2"/>
    <mergeCell ref="C3:C4"/>
    <mergeCell ref="D3:D4"/>
    <mergeCell ref="E3:E4"/>
    <mergeCell ref="F3:F4"/>
    <mergeCell ref="G3:G4"/>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F27"/>
  <sheetViews>
    <sheetView zoomScalePageLayoutView="0" workbookViewId="0" topLeftCell="A1">
      <selection activeCell="A1" sqref="A1:D2"/>
    </sheetView>
  </sheetViews>
  <sheetFormatPr defaultColWidth="9.140625" defaultRowHeight="15"/>
  <cols>
    <col min="1" max="1" width="30.7109375" style="0" customWidth="1"/>
    <col min="2" max="2" width="21.00390625" style="0" customWidth="1"/>
    <col min="3" max="3" width="21.140625" style="0" customWidth="1"/>
    <col min="4" max="4" width="21.421875" style="0" customWidth="1"/>
    <col min="6" max="6" width="30.57421875" style="0" hidden="1" customWidth="1"/>
  </cols>
  <sheetData>
    <row r="1" spans="1:5" ht="15" customHeight="1">
      <c r="A1" s="269" t="s">
        <v>572</v>
      </c>
      <c r="B1" s="270"/>
      <c r="C1" s="270"/>
      <c r="D1" s="271"/>
      <c r="E1" s="278"/>
    </row>
    <row r="2" spans="1:5" ht="15.75" customHeight="1">
      <c r="A2" s="272"/>
      <c r="B2" s="273"/>
      <c r="C2" s="273"/>
      <c r="D2" s="274"/>
      <c r="E2" s="278"/>
    </row>
    <row r="3" spans="1:4" ht="8.25" customHeight="1" thickBot="1">
      <c r="A3" s="135"/>
      <c r="B3" s="143"/>
      <c r="C3" s="143"/>
      <c r="D3" s="144"/>
    </row>
    <row r="4" spans="1:6" ht="15.75" customHeight="1">
      <c r="A4" s="179" t="s">
        <v>400</v>
      </c>
      <c r="B4" s="179" t="s">
        <v>401</v>
      </c>
      <c r="C4" s="179" t="s">
        <v>393</v>
      </c>
      <c r="D4" s="180" t="s">
        <v>402</v>
      </c>
      <c r="E4" s="181"/>
      <c r="F4" s="181"/>
    </row>
    <row r="5" spans="1:6" ht="6.75" customHeight="1">
      <c r="A5" s="182"/>
      <c r="B5" s="182"/>
      <c r="C5" s="182"/>
      <c r="D5" s="183"/>
      <c r="E5" s="181"/>
      <c r="F5" s="181"/>
    </row>
    <row r="6" spans="1:6" ht="16.5" thickBot="1">
      <c r="A6" s="184" t="s">
        <v>397</v>
      </c>
      <c r="B6" s="185">
        <v>640</v>
      </c>
      <c r="C6" s="190">
        <f>0.9*11</f>
        <v>9.9</v>
      </c>
      <c r="D6" s="186">
        <f aca="true" t="shared" si="0" ref="D6:D13">B6*C6</f>
        <v>6336</v>
      </c>
      <c r="E6" s="181"/>
      <c r="F6" s="181"/>
    </row>
    <row r="7" spans="1:6" ht="16.5" thickBot="1">
      <c r="A7" s="184" t="s">
        <v>398</v>
      </c>
      <c r="B7" s="185">
        <v>220</v>
      </c>
      <c r="C7" s="190">
        <f>0.9*12</f>
        <v>10.8</v>
      </c>
      <c r="D7" s="186">
        <f t="shared" si="0"/>
        <v>2376</v>
      </c>
      <c r="E7" s="181"/>
      <c r="F7" s="181"/>
    </row>
    <row r="8" spans="1:6" ht="16.5" thickBot="1">
      <c r="A8" s="184" t="s">
        <v>347</v>
      </c>
      <c r="B8" s="185">
        <v>85</v>
      </c>
      <c r="C8" s="190">
        <f>0.9*28</f>
        <v>25.2</v>
      </c>
      <c r="D8" s="186">
        <f t="shared" si="0"/>
        <v>2142</v>
      </c>
      <c r="E8" s="181"/>
      <c r="F8" s="181"/>
    </row>
    <row r="9" spans="1:6" ht="16.5" thickBot="1">
      <c r="A9" s="184" t="s">
        <v>395</v>
      </c>
      <c r="B9" s="185">
        <v>35</v>
      </c>
      <c r="C9" s="190">
        <v>32.4</v>
      </c>
      <c r="D9" s="186">
        <f t="shared" si="0"/>
        <v>1134</v>
      </c>
      <c r="E9" s="181"/>
      <c r="F9" s="181"/>
    </row>
    <row r="10" spans="1:6" ht="16.5" thickBot="1">
      <c r="A10" s="184" t="s">
        <v>530</v>
      </c>
      <c r="B10" s="185">
        <v>12</v>
      </c>
      <c r="C10" s="190">
        <v>45</v>
      </c>
      <c r="D10" s="186">
        <f>B10*C10</f>
        <v>540</v>
      </c>
      <c r="E10" s="181"/>
      <c r="F10" s="181"/>
    </row>
    <row r="11" spans="1:6" ht="16.5" thickBot="1">
      <c r="A11" s="184" t="s">
        <v>396</v>
      </c>
      <c r="B11" s="185">
        <v>179</v>
      </c>
      <c r="C11" s="190">
        <v>3.6</v>
      </c>
      <c r="D11" s="186">
        <f t="shared" si="0"/>
        <v>644.4</v>
      </c>
      <c r="E11" s="181"/>
      <c r="F11" s="181"/>
    </row>
    <row r="12" spans="1:6" ht="16.5" thickBot="1">
      <c r="A12" s="184" t="s">
        <v>529</v>
      </c>
      <c r="B12" s="185">
        <v>28</v>
      </c>
      <c r="C12" s="190">
        <v>9</v>
      </c>
      <c r="D12" s="186">
        <f t="shared" si="0"/>
        <v>252</v>
      </c>
      <c r="E12" s="181"/>
      <c r="F12" s="181"/>
    </row>
    <row r="13" spans="1:6" ht="16.5" thickBot="1">
      <c r="A13" s="184" t="s">
        <v>348</v>
      </c>
      <c r="B13" s="185">
        <v>109</v>
      </c>
      <c r="C13" s="190">
        <f>0.9*4</f>
        <v>3.6</v>
      </c>
      <c r="D13" s="186">
        <f t="shared" si="0"/>
        <v>392.40000000000003</v>
      </c>
      <c r="E13" s="181"/>
      <c r="F13" s="181"/>
    </row>
    <row r="14" spans="1:6" ht="16.5" thickBot="1">
      <c r="A14" s="184" t="s">
        <v>531</v>
      </c>
      <c r="B14" s="185">
        <v>14</v>
      </c>
      <c r="C14" s="190">
        <v>7.2</v>
      </c>
      <c r="D14" s="186">
        <f>B14*C14</f>
        <v>100.8</v>
      </c>
      <c r="E14" s="181"/>
      <c r="F14" s="181"/>
    </row>
    <row r="15" spans="1:6" ht="16.5" thickBot="1">
      <c r="A15" s="184" t="s">
        <v>399</v>
      </c>
      <c r="B15" s="185">
        <v>1</v>
      </c>
      <c r="C15" s="187">
        <v>3990</v>
      </c>
      <c r="D15" s="186">
        <f>B15*C15</f>
        <v>3990</v>
      </c>
      <c r="E15" s="181"/>
      <c r="F15" s="181"/>
    </row>
    <row r="16" spans="1:6" ht="16.5" thickBot="1">
      <c r="A16" s="188" t="s">
        <v>343</v>
      </c>
      <c r="B16" s="275"/>
      <c r="C16" s="276"/>
      <c r="D16" s="189">
        <f>SUM(D6:D15)</f>
        <v>17907.6</v>
      </c>
      <c r="E16" s="181"/>
      <c r="F16" s="181"/>
    </row>
    <row r="17" spans="1:6" ht="30.75" customHeight="1">
      <c r="A17" s="181"/>
      <c r="B17" s="181"/>
      <c r="C17" s="181"/>
      <c r="D17" s="181"/>
      <c r="E17" s="181"/>
      <c r="F17" s="181"/>
    </row>
    <row r="18" spans="1:6" ht="6" customHeight="1">
      <c r="A18" s="273" t="s">
        <v>526</v>
      </c>
      <c r="B18" s="277"/>
      <c r="C18" s="277"/>
      <c r="D18" s="277"/>
      <c r="E18" s="277"/>
      <c r="F18" s="277"/>
    </row>
    <row r="19" spans="1:6" ht="27.75" customHeight="1">
      <c r="A19" s="277"/>
      <c r="B19" s="277"/>
      <c r="C19" s="277"/>
      <c r="D19" s="277"/>
      <c r="E19" s="277"/>
      <c r="F19" s="277"/>
    </row>
    <row r="20" spans="1:6" ht="22.5" customHeight="1">
      <c r="A20" s="277"/>
      <c r="B20" s="277"/>
      <c r="C20" s="277"/>
      <c r="D20" s="277"/>
      <c r="E20" s="277"/>
      <c r="F20" s="277"/>
    </row>
    <row r="21" spans="1:6" ht="36" customHeight="1">
      <c r="A21" s="277"/>
      <c r="B21" s="277"/>
      <c r="C21" s="277"/>
      <c r="D21" s="277"/>
      <c r="E21" s="277"/>
      <c r="F21" s="277"/>
    </row>
    <row r="22" spans="1:6" ht="36" customHeight="1">
      <c r="A22" s="277"/>
      <c r="B22" s="277"/>
      <c r="C22" s="277"/>
      <c r="D22" s="277"/>
      <c r="E22" s="277"/>
      <c r="F22" s="277"/>
    </row>
    <row r="27" ht="15">
      <c r="C27" s="50"/>
    </row>
  </sheetData>
  <sheetProtection/>
  <mergeCells count="4">
    <mergeCell ref="A1:D2"/>
    <mergeCell ref="B16:C16"/>
    <mergeCell ref="A18:F22"/>
    <mergeCell ref="E1:E2"/>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jug</dc:creator>
  <cp:keywords/>
  <dc:description/>
  <cp:lastModifiedBy>jug</cp:lastModifiedBy>
  <cp:lastPrinted>2016-02-11T16:40:59Z</cp:lastPrinted>
  <dcterms:created xsi:type="dcterms:W3CDTF">2012-02-22T07:10:37Z</dcterms:created>
  <dcterms:modified xsi:type="dcterms:W3CDTF">2017-02-09T12:06:23Z</dcterms:modified>
  <cp:category/>
  <cp:version/>
  <cp:contentType/>
  <cp:contentStatus/>
</cp:coreProperties>
</file>