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24226"/>
  <mc:AlternateContent xmlns:mc="http://schemas.openxmlformats.org/markup-compatibility/2006">
    <mc:Choice Requires="x15">
      <x15ac:absPath xmlns:x15ac="http://schemas.microsoft.com/office/spreadsheetml/2010/11/ac" url="C:\Users\jakinmat\Desktop\Vojkova-izvedba\Vojkova drugič\"/>
    </mc:Choice>
  </mc:AlternateContent>
  <xr:revisionPtr revIDLastSave="0" documentId="8_{71C04AB7-20C3-40EF-80A1-36974B8A9087}" xr6:coauthVersionLast="45" xr6:coauthVersionMax="45" xr10:uidLastSave="{00000000-0000-0000-0000-000000000000}"/>
  <bookViews>
    <workbookView xWindow="-108" yWindow="-108" windowWidth="23256" windowHeight="12576" tabRatio="1000" activeTab="5" xr2:uid="{00000000-000D-0000-FFFF-FFFF00000000}"/>
  </bookViews>
  <sheets>
    <sheet name="SKUPNA REKAPITULACIJA" sheetId="2" r:id="rId1"/>
    <sheet name="1_Urbana op. in hortikultura" sheetId="6" r:id="rId2"/>
    <sheet name="1.1_urbana oprema" sheetId="4" r:id="rId3"/>
    <sheet name="1.2_hortikultura" sheetId="5" r:id="rId4"/>
    <sheet name="2. Vojkova cesta" sheetId="9" r:id="rId5"/>
    <sheet name="3. Krožišče XXX.Divizije" sheetId="7" r:id="rId6"/>
    <sheet name="4. Odvodnjavanje" sheetId="8" r:id="rId7"/>
    <sheet name="5.1 Javna razsvetljava" sheetId="11" r:id="rId8"/>
    <sheet name="5.1_JR in kab.kanalizacija" sheetId="12" r:id="rId9"/>
    <sheet name="5.1_JR_elekromontaža" sheetId="13" r:id="rId10"/>
    <sheet name="6. Vodovod" sheetId="10" r:id="rId11"/>
  </sheets>
  <definedNames>
    <definedName name="_xlnm._FilterDatabase" localSheetId="10" hidden="1">'6. Vodovod'!$B$23:$H$130</definedName>
    <definedName name="_Toc117475170" localSheetId="6">'4. Odvodnjavanje'!#REF!</definedName>
    <definedName name="_Toc92683851" localSheetId="6">'4. Odvodnjavanje'!#REF!</definedName>
    <definedName name="Excel_BuiltIn_Print_Titles_1" localSheetId="10">#REF!</definedName>
    <definedName name="Excel_BuiltIn_Print_Titles_1">#REF!</definedName>
    <definedName name="_xlnm.Print_Area" localSheetId="2">'1.1_urbana oprema'!$A$1:$G$21</definedName>
    <definedName name="_xlnm.Print_Area" localSheetId="3">'1.2_hortikultura'!$A$1:$G$28</definedName>
    <definedName name="_xlnm.Print_Area" localSheetId="1">'1_Urbana op. in hortikultura'!$A$1:$G$36</definedName>
    <definedName name="_xlnm.Print_Area" localSheetId="4">'2. Vojkova cesta'!$A$1:$I$263</definedName>
    <definedName name="_xlnm.Print_Area" localSheetId="5">'3. Krožišče XXX.Divizije'!$A$1:$I$256</definedName>
    <definedName name="_xlnm.Print_Area" localSheetId="6">'4. Odvodnjavanje'!$A$1:$G$149</definedName>
    <definedName name="_xlnm.Print_Area" localSheetId="10">'6. Vodovod'!$B$1:$H$119</definedName>
    <definedName name="_xlnm.Print_Area" localSheetId="0">'SKUPNA REKAPITULACIJA'!$A$1:$I$42</definedName>
    <definedName name="Print_Area_0" localSheetId="2">'1.1_urbana oprema'!$A$1:$G$21</definedName>
    <definedName name="Print_Area_0" localSheetId="3">'1.2_hortikultura'!$A$1:$G$28</definedName>
    <definedName name="Print_Area_0_0" localSheetId="3">'1.2_hortikultura'!$A$1:$G$28</definedName>
    <definedName name="Print_Area_0_0_0" localSheetId="3">'1.2_hortikultura'!$A$1:$G$28</definedName>
    <definedName name="Print_Area_0_0_0_0" localSheetId="3">'1.2_hortikultura'!$A$1:$G$28</definedName>
    <definedName name="Print_Area_0_0_0_0_0" localSheetId="3">'1.2_hortikultura'!$A$1:$G$28</definedName>
    <definedName name="Print_Area_0_0_0_0_0_0" localSheetId="3">'1.2_hortikultura'!$A$1:$G$28</definedName>
    <definedName name="Print_Area_0_0_0_0_0_0_0" localSheetId="3">'1.2_hortikultura'!$A$1:$G$28</definedName>
    <definedName name="_xlnm.Print_Titles" localSheetId="10">'6. Vodovod'!$21:$21</definedName>
  </definedNames>
  <calcPr calcId="181029"/>
</workbook>
</file>

<file path=xl/calcChain.xml><?xml version="1.0" encoding="utf-8"?>
<calcChain xmlns="http://schemas.openxmlformats.org/spreadsheetml/2006/main">
  <c r="H22" i="2" l="1"/>
  <c r="H20" i="2"/>
  <c r="I169" i="9"/>
  <c r="H169" i="9"/>
  <c r="B25" i="10" l="1"/>
  <c r="B26" i="10"/>
  <c r="B27" i="10"/>
  <c r="B28" i="10"/>
  <c r="B29" i="10"/>
  <c r="B30" i="10"/>
  <c r="B31" i="10"/>
  <c r="B32" i="10"/>
  <c r="B33" i="10"/>
  <c r="B34" i="10"/>
  <c r="B35" i="10"/>
  <c r="B36" i="10"/>
  <c r="B44" i="10"/>
  <c r="B45" i="10"/>
  <c r="B46" i="10"/>
  <c r="B47" i="10"/>
  <c r="B48" i="10"/>
  <c r="B49" i="10"/>
  <c r="B50" i="10"/>
  <c r="B51" i="10"/>
  <c r="B52" i="10"/>
  <c r="B53" i="10"/>
  <c r="B54" i="10"/>
  <c r="B59" i="10"/>
  <c r="B60" i="10"/>
  <c r="B61" i="10"/>
  <c r="B66" i="10"/>
  <c r="B68" i="10"/>
  <c r="B69" i="10"/>
  <c r="B70" i="10"/>
  <c r="B71" i="10"/>
  <c r="B78" i="10"/>
  <c r="B82" i="10"/>
  <c r="B83" i="10"/>
  <c r="B87" i="10"/>
  <c r="B90" i="10"/>
  <c r="B91" i="10"/>
  <c r="B92" i="10"/>
  <c r="B94" i="10"/>
  <c r="B95" i="10"/>
  <c r="B96" i="10"/>
  <c r="B97" i="10"/>
  <c r="B98" i="10"/>
  <c r="B99" i="10"/>
  <c r="B100" i="10"/>
  <c r="B101" i="10"/>
  <c r="B102" i="10"/>
  <c r="B108" i="10"/>
  <c r="B109" i="10"/>
  <c r="B111" i="10"/>
  <c r="B112" i="10"/>
  <c r="B113" i="10"/>
  <c r="B114" i="10"/>
  <c r="B115" i="10"/>
  <c r="B116" i="10"/>
  <c r="B117" i="10"/>
  <c r="G26" i="5"/>
  <c r="G24" i="5"/>
  <c r="G22" i="5"/>
  <c r="G20" i="5"/>
  <c r="G18" i="5"/>
  <c r="G16" i="5"/>
  <c r="G14" i="5"/>
  <c r="G12" i="5"/>
  <c r="G10" i="5"/>
  <c r="G8" i="5"/>
  <c r="G17" i="4"/>
  <c r="G15" i="4"/>
  <c r="G13" i="4"/>
  <c r="G11" i="4"/>
  <c r="H31" i="2" l="1"/>
  <c r="F16" i="13" l="1"/>
  <c r="F15" i="13"/>
  <c r="F14" i="13"/>
  <c r="F13" i="13"/>
  <c r="D12" i="13"/>
  <c r="F12" i="13" s="1"/>
  <c r="F11" i="13"/>
  <c r="F10" i="13"/>
  <c r="F27" i="12"/>
  <c r="F26" i="12"/>
  <c r="F25" i="12"/>
  <c r="F24" i="12"/>
  <c r="D23" i="12"/>
  <c r="F23" i="12" s="1"/>
  <c r="D22" i="12"/>
  <c r="F22" i="12" s="1"/>
  <c r="D21" i="12"/>
  <c r="F21" i="12" s="1"/>
  <c r="D20" i="12"/>
  <c r="F20" i="12" s="1"/>
  <c r="F19" i="12"/>
  <c r="F18" i="12"/>
  <c r="F17" i="12"/>
  <c r="F16" i="12"/>
  <c r="F15" i="12"/>
  <c r="F14" i="12"/>
  <c r="F13" i="12"/>
  <c r="D8" i="12"/>
  <c r="D11" i="12" s="1"/>
  <c r="F11" i="12" s="1"/>
  <c r="E18" i="13" l="1"/>
  <c r="F18" i="13" s="1"/>
  <c r="E19" i="13"/>
  <c r="F19" i="13" s="1"/>
  <c r="D10" i="12"/>
  <c r="F10" i="12" s="1"/>
  <c r="D12" i="12"/>
  <c r="F12" i="12" s="1"/>
  <c r="F8" i="12"/>
  <c r="D9" i="12"/>
  <c r="F9" i="12" s="1"/>
  <c r="F4" i="13" l="1"/>
  <c r="E8" i="11" s="1"/>
  <c r="E30" i="12"/>
  <c r="F30" i="12" s="1"/>
  <c r="E29" i="12"/>
  <c r="F29" i="12" s="1"/>
  <c r="F4" i="12" s="1"/>
  <c r="E6" i="11" s="1"/>
  <c r="H117" i="10"/>
  <c r="H116" i="10"/>
  <c r="H115" i="10"/>
  <c r="H114" i="10"/>
  <c r="H113" i="10"/>
  <c r="H112" i="10"/>
  <c r="H111" i="10"/>
  <c r="H110" i="10"/>
  <c r="H109" i="10"/>
  <c r="H108" i="10"/>
  <c r="H102" i="10"/>
  <c r="H101" i="10"/>
  <c r="H100" i="10"/>
  <c r="H99" i="10"/>
  <c r="H98" i="10"/>
  <c r="H97" i="10"/>
  <c r="F96" i="10"/>
  <c r="H96" i="10" s="1"/>
  <c r="H95" i="10"/>
  <c r="H94" i="10"/>
  <c r="H93" i="10"/>
  <c r="H92" i="10"/>
  <c r="H91" i="10"/>
  <c r="H90" i="10"/>
  <c r="H89" i="10"/>
  <c r="H88" i="10"/>
  <c r="H87" i="10"/>
  <c r="H86" i="10"/>
  <c r="H85" i="10"/>
  <c r="H84" i="10"/>
  <c r="H83" i="10"/>
  <c r="H82" i="10"/>
  <c r="H81" i="10"/>
  <c r="H80" i="10"/>
  <c r="H79" i="10"/>
  <c r="H77" i="10"/>
  <c r="H76" i="10"/>
  <c r="H75" i="10"/>
  <c r="H74" i="10"/>
  <c r="H73" i="10"/>
  <c r="H72" i="10"/>
  <c r="H70" i="10"/>
  <c r="H69" i="10"/>
  <c r="H68" i="10"/>
  <c r="H67" i="10"/>
  <c r="H61" i="10"/>
  <c r="H60" i="10"/>
  <c r="H59" i="10"/>
  <c r="H54" i="10"/>
  <c r="H53" i="10"/>
  <c r="H52" i="10"/>
  <c r="H51" i="10"/>
  <c r="H50" i="10"/>
  <c r="H49" i="10"/>
  <c r="H48" i="10"/>
  <c r="H47" i="10"/>
  <c r="H46" i="10"/>
  <c r="H45" i="10"/>
  <c r="H44" i="10"/>
  <c r="H36" i="10"/>
  <c r="H35" i="10"/>
  <c r="H34" i="10"/>
  <c r="H33" i="10"/>
  <c r="H32" i="10"/>
  <c r="H31" i="10"/>
  <c r="H30" i="10"/>
  <c r="H29" i="10"/>
  <c r="H28" i="10"/>
  <c r="H27" i="10"/>
  <c r="H26" i="10"/>
  <c r="H25" i="10"/>
  <c r="E14" i="11" l="1"/>
  <c r="E16" i="11" s="1"/>
  <c r="E18" i="11" s="1"/>
  <c r="H62" i="10"/>
  <c r="H9" i="10" s="1"/>
  <c r="H38" i="10"/>
  <c r="H7" i="10" s="1"/>
  <c r="H56" i="10"/>
  <c r="H8" i="10" s="1"/>
  <c r="H104" i="10"/>
  <c r="H10" i="10" s="1"/>
  <c r="G18" i="2" l="1"/>
  <c r="G16" i="2" s="1"/>
  <c r="H119" i="10"/>
  <c r="H11" i="10" s="1"/>
  <c r="H13" i="10" s="1"/>
  <c r="H15" i="10" l="1"/>
  <c r="G24" i="2"/>
  <c r="H16" i="10"/>
  <c r="G31" i="2" l="1"/>
  <c r="I27" i="9"/>
  <c r="I29" i="9"/>
  <c r="H63" i="9"/>
  <c r="I63" i="9"/>
  <c r="H65" i="9"/>
  <c r="I65" i="9"/>
  <c r="H67" i="9"/>
  <c r="I67" i="9"/>
  <c r="H69" i="9"/>
  <c r="I69" i="9"/>
  <c r="H75" i="9"/>
  <c r="I75" i="9"/>
  <c r="H79" i="9"/>
  <c r="I79" i="9"/>
  <c r="H83" i="9"/>
  <c r="I83" i="9"/>
  <c r="H85" i="9"/>
  <c r="I85" i="9"/>
  <c r="H87" i="9"/>
  <c r="I87" i="9"/>
  <c r="H89" i="9"/>
  <c r="I89" i="9"/>
  <c r="H91" i="9"/>
  <c r="I91" i="9"/>
  <c r="H93" i="9"/>
  <c r="I93" i="9"/>
  <c r="H95" i="9"/>
  <c r="I95" i="9"/>
  <c r="H97" i="9"/>
  <c r="I97" i="9"/>
  <c r="H99" i="9"/>
  <c r="I99" i="9"/>
  <c r="H101" i="9"/>
  <c r="I101" i="9"/>
  <c r="H103" i="9"/>
  <c r="I103" i="9"/>
  <c r="H105" i="9"/>
  <c r="I105" i="9"/>
  <c r="H109" i="9"/>
  <c r="I109" i="9"/>
  <c r="H115" i="9"/>
  <c r="I115" i="9"/>
  <c r="H123" i="9"/>
  <c r="I123" i="9"/>
  <c r="H125" i="9"/>
  <c r="I125" i="9"/>
  <c r="H129" i="9"/>
  <c r="I129" i="9"/>
  <c r="H133" i="9"/>
  <c r="I133" i="9"/>
  <c r="H135" i="9"/>
  <c r="I135" i="9"/>
  <c r="H139" i="9"/>
  <c r="I139" i="9"/>
  <c r="H141" i="9"/>
  <c r="I141" i="9"/>
  <c r="H143" i="9"/>
  <c r="I143" i="9"/>
  <c r="H145" i="9"/>
  <c r="I145" i="9"/>
  <c r="H155" i="9"/>
  <c r="I155" i="9"/>
  <c r="H157" i="9"/>
  <c r="I157" i="9"/>
  <c r="H159" i="9"/>
  <c r="I159" i="9"/>
  <c r="H161" i="9"/>
  <c r="I161" i="9"/>
  <c r="H163" i="9"/>
  <c r="I163" i="9"/>
  <c r="H165" i="9"/>
  <c r="I165" i="9"/>
  <c r="H173" i="9"/>
  <c r="I173" i="9"/>
  <c r="H175" i="9"/>
  <c r="I175" i="9"/>
  <c r="H177" i="9"/>
  <c r="I177" i="9"/>
  <c r="H183" i="9"/>
  <c r="I183" i="9"/>
  <c r="H185" i="9"/>
  <c r="I185" i="9"/>
  <c r="H187" i="9"/>
  <c r="I187" i="9"/>
  <c r="H189" i="9"/>
  <c r="I189" i="9"/>
  <c r="H191" i="9"/>
  <c r="I191" i="9"/>
  <c r="H193" i="9"/>
  <c r="I193" i="9"/>
  <c r="H197" i="9"/>
  <c r="I197" i="9"/>
  <c r="H199" i="9"/>
  <c r="I199" i="9"/>
  <c r="H201" i="9"/>
  <c r="I201" i="9"/>
  <c r="H203" i="9"/>
  <c r="I203" i="9"/>
  <c r="H205" i="9"/>
  <c r="I205" i="9"/>
  <c r="H207" i="9"/>
  <c r="I207" i="9"/>
  <c r="H213" i="9"/>
  <c r="I213" i="9"/>
  <c r="H215" i="9"/>
  <c r="I215" i="9"/>
  <c r="H217" i="9"/>
  <c r="I217" i="9"/>
  <c r="H219" i="9"/>
  <c r="I219" i="9"/>
  <c r="H227" i="9"/>
  <c r="I227" i="9"/>
  <c r="I251" i="9" s="1"/>
  <c r="H31" i="9" s="1"/>
  <c r="H229" i="9"/>
  <c r="I229" i="9"/>
  <c r="H231" i="9"/>
  <c r="I231" i="9"/>
  <c r="H233" i="9"/>
  <c r="I233" i="9"/>
  <c r="H235" i="9"/>
  <c r="I235" i="9"/>
  <c r="H237" i="9"/>
  <c r="I237" i="9"/>
  <c r="H241" i="9"/>
  <c r="I241" i="9"/>
  <c r="H243" i="9"/>
  <c r="I243" i="9"/>
  <c r="H245" i="9"/>
  <c r="I245" i="9"/>
  <c r="H247" i="9"/>
  <c r="I247" i="9"/>
  <c r="H249" i="9"/>
  <c r="I249" i="9"/>
  <c r="H257" i="9"/>
  <c r="I257" i="9"/>
  <c r="H259" i="9"/>
  <c r="I259" i="9"/>
  <c r="H261" i="9"/>
  <c r="I261" i="9"/>
  <c r="I147" i="9" l="1"/>
  <c r="H17" i="9" s="1"/>
  <c r="I263" i="9"/>
  <c r="H33" i="9" s="1"/>
  <c r="I221" i="9"/>
  <c r="H19" i="9" s="1"/>
  <c r="H25" i="9" s="1"/>
  <c r="I117" i="9"/>
  <c r="H15" i="9" s="1"/>
  <c r="H147" i="9"/>
  <c r="G17" i="9" s="1"/>
  <c r="G23" i="9"/>
  <c r="I23" i="9" s="1"/>
  <c r="H221" i="9"/>
  <c r="G19" i="9" s="1"/>
  <c r="H251" i="9"/>
  <c r="G31" i="9" s="1"/>
  <c r="I31" i="9" s="1"/>
  <c r="H263" i="9"/>
  <c r="G33" i="9" s="1"/>
  <c r="G21" i="9"/>
  <c r="I21" i="9" s="1"/>
  <c r="H117" i="9"/>
  <c r="G15" i="9" s="1"/>
  <c r="I17" i="9" l="1"/>
  <c r="I19" i="9"/>
  <c r="I33" i="9"/>
  <c r="G25" i="9"/>
  <c r="I25" i="9" s="1"/>
  <c r="H35" i="9"/>
  <c r="H10" i="2" s="1"/>
  <c r="I15" i="9"/>
  <c r="G35" i="9"/>
  <c r="G10" i="2" s="1"/>
  <c r="I35" i="9" l="1"/>
  <c r="I37" i="9" s="1"/>
  <c r="I39" i="9" s="1"/>
  <c r="H37" i="9"/>
  <c r="H39" i="9" s="1"/>
  <c r="G37" i="9"/>
  <c r="G39" i="9" s="1"/>
  <c r="G147" i="8" l="1"/>
  <c r="G145" i="8"/>
  <c r="G137" i="8"/>
  <c r="G135" i="8"/>
  <c r="G133" i="8"/>
  <c r="G131" i="8"/>
  <c r="G129" i="8"/>
  <c r="E127" i="8"/>
  <c r="G127" i="8" s="1"/>
  <c r="G125" i="8"/>
  <c r="G123" i="8"/>
  <c r="G121" i="8"/>
  <c r="E119" i="8"/>
  <c r="G119" i="8" s="1"/>
  <c r="G117" i="8"/>
  <c r="G113" i="8"/>
  <c r="G111" i="8"/>
  <c r="G109" i="8"/>
  <c r="G107" i="8"/>
  <c r="G105" i="8"/>
  <c r="G101" i="8"/>
  <c r="G99" i="8"/>
  <c r="G91" i="8"/>
  <c r="G93" i="8" s="1"/>
  <c r="G18" i="8" s="1"/>
  <c r="E77" i="8"/>
  <c r="G77" i="8" s="1"/>
  <c r="E75" i="8"/>
  <c r="G75" i="8" s="1"/>
  <c r="E71" i="8"/>
  <c r="E83" i="8" s="1"/>
  <c r="G83" i="8" s="1"/>
  <c r="G69" i="8"/>
  <c r="G61" i="8"/>
  <c r="G59" i="8"/>
  <c r="G53" i="8"/>
  <c r="G51" i="8"/>
  <c r="I254" i="7"/>
  <c r="I256" i="7" s="1"/>
  <c r="H254" i="7"/>
  <c r="H256" i="7" s="1"/>
  <c r="I246" i="7"/>
  <c r="H246" i="7"/>
  <c r="I242" i="7"/>
  <c r="H242" i="7"/>
  <c r="I240" i="7"/>
  <c r="H240" i="7"/>
  <c r="I238" i="7"/>
  <c r="H238" i="7"/>
  <c r="I236" i="7"/>
  <c r="H236" i="7"/>
  <c r="I234" i="7"/>
  <c r="H234" i="7"/>
  <c r="I232" i="7"/>
  <c r="H232" i="7"/>
  <c r="I230" i="7"/>
  <c r="H230" i="7"/>
  <c r="I228" i="7"/>
  <c r="H228" i="7"/>
  <c r="I226" i="7"/>
  <c r="H226" i="7"/>
  <c r="I224" i="7"/>
  <c r="H224" i="7"/>
  <c r="I222" i="7"/>
  <c r="H222" i="7"/>
  <c r="I220" i="7"/>
  <c r="H220" i="7"/>
  <c r="I218" i="7"/>
  <c r="H218" i="7"/>
  <c r="I216" i="7"/>
  <c r="H216" i="7"/>
  <c r="I214" i="7"/>
  <c r="H214" i="7"/>
  <c r="I210" i="7"/>
  <c r="H210" i="7"/>
  <c r="I208" i="7"/>
  <c r="H208" i="7"/>
  <c r="I206" i="7"/>
  <c r="H206" i="7"/>
  <c r="I204" i="7"/>
  <c r="H204" i="7"/>
  <c r="I202" i="7"/>
  <c r="H202" i="7"/>
  <c r="I200" i="7"/>
  <c r="H200" i="7"/>
  <c r="I198" i="7"/>
  <c r="H198" i="7"/>
  <c r="I196" i="7"/>
  <c r="H196" i="7"/>
  <c r="I194" i="7"/>
  <c r="H194" i="7"/>
  <c r="I192" i="7"/>
  <c r="H192" i="7"/>
  <c r="I184" i="7"/>
  <c r="H184" i="7"/>
  <c r="I182" i="7"/>
  <c r="H182" i="7"/>
  <c r="I180" i="7"/>
  <c r="H180" i="7"/>
  <c r="I174" i="7"/>
  <c r="H174" i="7"/>
  <c r="I172" i="7"/>
  <c r="H172" i="7"/>
  <c r="I170" i="7"/>
  <c r="H170" i="7"/>
  <c r="I168" i="7"/>
  <c r="H168" i="7"/>
  <c r="I166" i="7"/>
  <c r="H166" i="7"/>
  <c r="I164" i="7"/>
  <c r="H164" i="7"/>
  <c r="I162" i="7"/>
  <c r="H162" i="7"/>
  <c r="I158" i="7"/>
  <c r="H158" i="7"/>
  <c r="I156" i="7"/>
  <c r="H156" i="7"/>
  <c r="I154" i="7"/>
  <c r="H154" i="7"/>
  <c r="I148" i="7"/>
  <c r="H148" i="7"/>
  <c r="I146" i="7"/>
  <c r="H146" i="7"/>
  <c r="I142" i="7"/>
  <c r="H142" i="7"/>
  <c r="I140" i="7"/>
  <c r="H140" i="7"/>
  <c r="I130" i="7"/>
  <c r="H130" i="7"/>
  <c r="I128" i="7"/>
  <c r="H128" i="7"/>
  <c r="I126" i="7"/>
  <c r="H126" i="7"/>
  <c r="I124" i="7"/>
  <c r="H124" i="7"/>
  <c r="I120" i="7"/>
  <c r="H120" i="7"/>
  <c r="I118" i="7"/>
  <c r="H118" i="7"/>
  <c r="I114" i="7"/>
  <c r="H114" i="7"/>
  <c r="I110" i="7"/>
  <c r="H110" i="7"/>
  <c r="I108" i="7"/>
  <c r="H108" i="7"/>
  <c r="I100" i="7"/>
  <c r="H100" i="7"/>
  <c r="I94" i="7"/>
  <c r="H94" i="7"/>
  <c r="I90" i="7"/>
  <c r="H90" i="7"/>
  <c r="I88" i="7"/>
  <c r="H88" i="7"/>
  <c r="I86" i="7"/>
  <c r="H86" i="7"/>
  <c r="I84" i="7"/>
  <c r="H84" i="7"/>
  <c r="I82" i="7"/>
  <c r="H82" i="7"/>
  <c r="I80" i="7"/>
  <c r="H80" i="7"/>
  <c r="I78" i="7"/>
  <c r="H78" i="7"/>
  <c r="I76" i="7"/>
  <c r="H76" i="7"/>
  <c r="I74" i="7"/>
  <c r="H74" i="7"/>
  <c r="I70" i="7"/>
  <c r="H70" i="7"/>
  <c r="I68" i="7"/>
  <c r="H68" i="7"/>
  <c r="I64" i="7"/>
  <c r="H64" i="7"/>
  <c r="I58" i="7"/>
  <c r="H58" i="7"/>
  <c r="I56" i="7"/>
  <c r="H56" i="7"/>
  <c r="H26" i="7"/>
  <c r="I22" i="7"/>
  <c r="I20" i="7"/>
  <c r="G149" i="8" l="1"/>
  <c r="G26" i="8" s="1"/>
  <c r="H16" i="7"/>
  <c r="H18" i="7"/>
  <c r="G139" i="8"/>
  <c r="G20" i="8" s="1"/>
  <c r="G63" i="8"/>
  <c r="G14" i="8" s="1"/>
  <c r="H248" i="7"/>
  <c r="G24" i="7" s="1"/>
  <c r="I248" i="7"/>
  <c r="H24" i="7" s="1"/>
  <c r="G16" i="7"/>
  <c r="I132" i="7"/>
  <c r="H102" i="7"/>
  <c r="I102" i="7"/>
  <c r="H14" i="7"/>
  <c r="G71" i="8"/>
  <c r="E81" i="8"/>
  <c r="G81" i="8" s="1"/>
  <c r="G14" i="7"/>
  <c r="H186" i="7"/>
  <c r="I186" i="7"/>
  <c r="G18" i="7"/>
  <c r="I18" i="7" s="1"/>
  <c r="G26" i="7"/>
  <c r="I26" i="7" s="1"/>
  <c r="H132" i="7"/>
  <c r="G85" i="8" l="1"/>
  <c r="G16" i="8" s="1"/>
  <c r="G28" i="8" s="1"/>
  <c r="G14" i="2" s="1"/>
  <c r="I24" i="7"/>
  <c r="I16" i="7"/>
  <c r="H28" i="7"/>
  <c r="H12" i="2" s="1"/>
  <c r="I14" i="7"/>
  <c r="G30" i="8"/>
  <c r="G32" i="8" s="1"/>
  <c r="G28" i="7"/>
  <c r="G12" i="2" s="1"/>
  <c r="I28" i="7" l="1"/>
  <c r="I30" i="7" s="1"/>
  <c r="I32" i="7" s="1"/>
  <c r="H30" i="7"/>
  <c r="H32" i="7" s="1"/>
  <c r="G30" i="7"/>
  <c r="G32" i="7" s="1"/>
  <c r="G28" i="5" l="1"/>
  <c r="G13" i="6" s="1"/>
  <c r="A8" i="5"/>
  <c r="A10" i="5" s="1"/>
  <c r="A12" i="5" s="1"/>
  <c r="A14" i="5" s="1"/>
  <c r="A16" i="5" s="1"/>
  <c r="A18" i="5" s="1"/>
  <c r="A20" i="5" s="1"/>
  <c r="A22" i="5" s="1"/>
  <c r="A24" i="5" s="1"/>
  <c r="A26" i="5" s="1"/>
  <c r="A11" i="4"/>
  <c r="A13" i="4" s="1"/>
  <c r="A15" i="4" s="1"/>
  <c r="A17" i="4" s="1"/>
  <c r="G20" i="4" l="1"/>
  <c r="G12" i="6" s="1"/>
  <c r="G14" i="6" s="1"/>
  <c r="G8" i="2" l="1"/>
  <c r="G15" i="6"/>
  <c r="G16" i="6" s="1"/>
  <c r="I22" i="2"/>
  <c r="I18" i="2"/>
  <c r="G30" i="2" l="1"/>
  <c r="G28" i="2"/>
  <c r="I14" i="2"/>
  <c r="G33" i="2" l="1"/>
  <c r="I10" i="2"/>
  <c r="I24" i="2"/>
  <c r="I12" i="2"/>
  <c r="I31" i="2" l="1"/>
  <c r="I8" i="2"/>
  <c r="I20" i="2"/>
  <c r="H16" i="2"/>
  <c r="I16" i="2" s="1"/>
  <c r="H26" i="2" l="1"/>
  <c r="I26" i="2" s="1"/>
  <c r="I30" i="2" s="1"/>
  <c r="I28" i="2" l="1"/>
  <c r="I33" i="2" s="1"/>
  <c r="H30" i="2"/>
  <c r="H28" i="2"/>
  <c r="H33" i="2" l="1"/>
</calcChain>
</file>

<file path=xl/sharedStrings.xml><?xml version="1.0" encoding="utf-8"?>
<sst xmlns="http://schemas.openxmlformats.org/spreadsheetml/2006/main" count="1033" uniqueCount="432">
  <si>
    <t>1. PREDDELA</t>
  </si>
  <si>
    <t>1.</t>
  </si>
  <si>
    <t>2.</t>
  </si>
  <si>
    <t>kos</t>
  </si>
  <si>
    <t>3.</t>
  </si>
  <si>
    <t>2. ZEMELJSKA DELA</t>
  </si>
  <si>
    <t>7. TUJE STORITVE</t>
  </si>
  <si>
    <t>Projektantski nadzor</t>
  </si>
  <si>
    <t>ur</t>
  </si>
  <si>
    <t>3. VOZIŠČNE KONSTRUKCIJE</t>
  </si>
  <si>
    <t>7.8. NADZOR</t>
  </si>
  <si>
    <t>SKUPAJ:</t>
  </si>
  <si>
    <t>km</t>
  </si>
  <si>
    <t>4.</t>
  </si>
  <si>
    <t>4. ODVODNJAVANJE</t>
  </si>
  <si>
    <t>6.</t>
  </si>
  <si>
    <t>6. OPREMA CEST</t>
  </si>
  <si>
    <t>5. GRADBENA IN OBRTNIŠKA DELA</t>
  </si>
  <si>
    <t>5.</t>
  </si>
  <si>
    <t>7.</t>
  </si>
  <si>
    <t>8.</t>
  </si>
  <si>
    <t>9.</t>
  </si>
  <si>
    <t>10.</t>
  </si>
  <si>
    <t>11.</t>
  </si>
  <si>
    <t>12.</t>
  </si>
  <si>
    <t>13.</t>
  </si>
  <si>
    <t>1.3.1 Omejitve prometa</t>
  </si>
  <si>
    <t>dan</t>
  </si>
  <si>
    <t>Prevoz materiala na razdaljo nad 5000 do 7000 m</t>
  </si>
  <si>
    <t>t.</t>
  </si>
  <si>
    <t>1.1 Geodetska dela</t>
  </si>
  <si>
    <t>1.2 Čiščenje terena</t>
  </si>
  <si>
    <t>1.3 Ostala preddela</t>
  </si>
  <si>
    <t>2.1 Izkopi</t>
  </si>
  <si>
    <t>2.2  Planum temeljnih tal</t>
  </si>
  <si>
    <t>2.9 Razprostiranje odvečnega materiala</t>
  </si>
  <si>
    <t>3.1 Nosilne plasti</t>
  </si>
  <si>
    <t>3.1.1 Nevezane nosilne plasti</t>
  </si>
  <si>
    <t>Izdelava temelja iz cementnega betona C 12/15, globine 80cm, premera 40cm</t>
  </si>
  <si>
    <t>6.1 Pokončna OPREMA CEST</t>
  </si>
  <si>
    <t>DDV(22%)</t>
  </si>
  <si>
    <t>SKUPAJ (z DDV):</t>
  </si>
  <si>
    <t>Ureditev planuma temeljnih tal zrnate kamnine - 3. kategorije</t>
  </si>
  <si>
    <t>Opomba:</t>
  </si>
  <si>
    <t>Popis del je izdelan na osnovi Splošnih tehničnih pogojev ter Popisa del in posebnih tehničnih pogojev za preddela, zemeljska dela, voziščne konstrukcije, odvodnjavanje, gradbena in obrtniška dela ter opremo cest (tender SCS YU ISBN 86-81171 iz leta 1989 in dopolnitve) oz. sprejetih TSC (TSC 09.000 : 2006), ki urejajo posamezna področja gradnje cest.</t>
  </si>
  <si>
    <t>Demontaža prometnega znaka na enem podstavku</t>
  </si>
  <si>
    <t xml:space="preserve">1.2.3 Porušitev in odstranitev voziščnih konstrukcij </t>
  </si>
  <si>
    <t>Rezanje asfaltne plasti s talno diamantno žago, debele 6 do 10cm - CESTA</t>
  </si>
  <si>
    <t>Porušitev in odstranitev robnika iz cementnega betona (15/25cm)</t>
  </si>
  <si>
    <t>Široki izkop plodne zemljine - 1.kategorije - strojno za nakladanjem</t>
  </si>
  <si>
    <t>3.1.3. Asfaltne spodnje nosilne (stabilizirane) plasti z bitumenskimi vezivi</t>
  </si>
  <si>
    <t>3.2. OBRABNE IN ZAPORNE PLASTI</t>
  </si>
  <si>
    <t>3.2.2. Vezane obrabne in zaporne plasti - bitumenski betoni</t>
  </si>
  <si>
    <t>3.5. ROBNI ELEMENTI VOZIŠČ</t>
  </si>
  <si>
    <t>3.5.2 Robniki</t>
  </si>
  <si>
    <t>Dobava in vgraditev stebrička za prometni znak iz vroče cinkane jeklene cevi premera 64 mm, dolge 3000 mm</t>
  </si>
  <si>
    <t>6.2. OZNAČBE NA VOZIŠČU</t>
  </si>
  <si>
    <t xml:space="preserve">Humuziranje zelenice brez valjanja, v debelini do 15 cm – strojno (material iz postavke: površinsko izkop plodne zemljine) </t>
  </si>
  <si>
    <t>Doplačilo za zatravitev s semenom</t>
  </si>
  <si>
    <t>2.5. Brežine in zelenice</t>
  </si>
  <si>
    <t>Odstranitev (ureditev) grmovja (žive meje) na redko porasli površini (do 50% pokritega tlorisa) - ročno</t>
  </si>
  <si>
    <t>Rezanje asfaltne plasti s talno diamantno žago, debele do 5cm - PLOČNIK</t>
  </si>
  <si>
    <t>Porušitev in odstranitev robnika iz cementnega betona (10/20cm)</t>
  </si>
  <si>
    <t>14.</t>
  </si>
  <si>
    <t>15.</t>
  </si>
  <si>
    <t>Zavarovanje gradbišča v času gradnje s popolno zaporo prometa in ureditvijo obvoza</t>
  </si>
  <si>
    <t>Porušitev in odstranitev tlakovanih površin - travni tlakovci - PARKIRIŠČA</t>
  </si>
  <si>
    <t>1.2.1 Odstranitev grmovja, dreves, vej in panjev</t>
  </si>
  <si>
    <t>16.</t>
  </si>
  <si>
    <t>17.</t>
  </si>
  <si>
    <t>18.</t>
  </si>
  <si>
    <t>Široki izkop zrnate kamnine - 3.kategorije - strojno z nakladanjem</t>
  </si>
  <si>
    <t>1.2.2 Odstranitev prometne signalizacije in opreme</t>
  </si>
  <si>
    <t>Porušitev in odstranitev asfaltne plasti v debelini do 5 cm - PLOČNIK (rezkanje vozišča, ter vgradnja v tampon)</t>
  </si>
  <si>
    <t>Porušitev in odstranitev asfaltne plasti v debelini 6 do 10 cm - CESTA (rezkanje vozišča, ter vgradnja v tampon)</t>
  </si>
  <si>
    <t>Rezkanje asfaltne krovne plasti v debelini do 3 cm  (vgradnja v tampon)</t>
  </si>
  <si>
    <t>Razprostiranje (taksa) odvečne plodne zemljine - 1. kategorije</t>
  </si>
  <si>
    <t>Razprostiranje (taksa) odvečne zrnate kamnine - 3. kategorije</t>
  </si>
  <si>
    <t>Razprostiranje (taksa) odvečnega drugega materiala (bet.robniki)</t>
  </si>
  <si>
    <t>Izdelava obrabne in zaporne plasti bitumenizirane zmesi AC 8 surf B50/70, A3/Z2 v debelini 3 cm - CESTA</t>
  </si>
  <si>
    <t>1.2.4 Porušitev in odstranitev objektov</t>
  </si>
  <si>
    <t xml:space="preserve">Porušitev in odstranitev obstoječega pokrova  kanalizacijskega  jaška in postavitev oz. montaža pokrova na novo višino </t>
  </si>
  <si>
    <t>19.</t>
  </si>
  <si>
    <t>Izdelava obrabne in zaporne plasti bitumenizirane zmesi AC 8 surf B70/100, A5 v debelini 4 cm - PLOČNIK</t>
  </si>
  <si>
    <t>Izdelava obrabne in zaporne plasti bitumenizirane zmesi AC 8 surf B70/100, A5 v debelini 4 cm - KOLESARSKA</t>
  </si>
  <si>
    <t>Doplačilo za izdelavo prekinjenih vzdolžnih označb na vozišču, širina črte 12 cm (3-3-3)</t>
  </si>
  <si>
    <r>
      <t>m</t>
    </r>
    <r>
      <rPr>
        <vertAlign val="superscript"/>
        <sz val="11"/>
        <rFont val="Arial"/>
        <family val="2"/>
        <charset val="238"/>
      </rPr>
      <t>2</t>
    </r>
  </si>
  <si>
    <r>
      <t>m</t>
    </r>
    <r>
      <rPr>
        <vertAlign val="superscript"/>
        <sz val="11"/>
        <rFont val="Arial"/>
        <family val="2"/>
        <charset val="238"/>
      </rPr>
      <t>1</t>
    </r>
  </si>
  <si>
    <r>
      <t>m</t>
    </r>
    <r>
      <rPr>
        <vertAlign val="superscript"/>
        <sz val="11"/>
        <rFont val="Arial"/>
        <family val="2"/>
        <charset val="238"/>
      </rPr>
      <t>3</t>
    </r>
  </si>
  <si>
    <r>
      <t>Izdelava tankoslojne vzdolžne označbe na vozišču z enokomponentno belo barvo, vključno 250 g/m</t>
    </r>
    <r>
      <rPr>
        <vertAlign val="superscript"/>
        <sz val="11"/>
        <rFont val="Arial"/>
        <family val="2"/>
        <charset val="238"/>
      </rPr>
      <t>2</t>
    </r>
    <r>
      <rPr>
        <sz val="11"/>
        <rFont val="Arial"/>
        <family val="2"/>
        <charset val="238"/>
      </rPr>
      <t xml:space="preserve"> posipa z drobci / kroglicami stekla, strojno, debelina plasti suhe snovi 250</t>
    </r>
    <r>
      <rPr>
        <sz val="11"/>
        <rFont val="Symbol"/>
        <family val="1"/>
        <charset val="2"/>
      </rPr>
      <t>m</t>
    </r>
    <r>
      <rPr>
        <sz val="11"/>
        <rFont val="Arial"/>
        <family val="2"/>
        <charset val="238"/>
      </rPr>
      <t>m, širina črte 12 cm - ločilna neprekinjena in prekinjena črta (5111, 5121)</t>
    </r>
  </si>
  <si>
    <r>
      <t>Izdelava tankoslojne prečne in ostalih označb na vozišču z enokomponentno rumeno barvo, vključno 250 g/m</t>
    </r>
    <r>
      <rPr>
        <vertAlign val="superscript"/>
        <sz val="11"/>
        <rFont val="Arial"/>
        <family val="2"/>
        <charset val="238"/>
      </rPr>
      <t>2</t>
    </r>
    <r>
      <rPr>
        <sz val="11"/>
        <rFont val="Arial"/>
        <family val="2"/>
        <charset val="238"/>
      </rPr>
      <t xml:space="preserve"> posipa z drobci / kroglicami stekla, strojno, debelina plasti suhe snovi 200</t>
    </r>
    <r>
      <rPr>
        <sz val="11"/>
        <rFont val="Symbol"/>
        <family val="1"/>
        <charset val="2"/>
      </rPr>
      <t>m</t>
    </r>
    <r>
      <rPr>
        <sz val="11"/>
        <rFont val="Arial"/>
        <family val="2"/>
        <charset val="238"/>
      </rPr>
      <t>m, površina označbe nad 1,5 m</t>
    </r>
    <r>
      <rPr>
        <vertAlign val="superscript"/>
        <sz val="11"/>
        <rFont val="Arial"/>
        <family val="2"/>
        <charset val="238"/>
      </rPr>
      <t>2</t>
    </r>
    <r>
      <rPr>
        <sz val="11"/>
        <rFont val="Arial"/>
        <family val="2"/>
        <charset val="238"/>
      </rPr>
      <t xml:space="preserve"> (5352) - INVALID. PM</t>
    </r>
  </si>
  <si>
    <t>3.4 TLAKOVANE OBRABNE PLASTI</t>
  </si>
  <si>
    <t>Izdelava tlakovane obrabne plasti iz peska 2/5mm, debeline 5 cm</t>
  </si>
  <si>
    <t>20.</t>
  </si>
  <si>
    <t>Izdelava nosilne plasti bituminizirane zmesi AC 22 base B50/70 A3/Z5 v debelini 9 cm - CESTA</t>
  </si>
  <si>
    <t>Izdelava tlakovane obrabne plasti iz plošč za zatravljanje iz cementnega betona velikosti 33/50/10cm, stiki zaliti s peskom, na podložni plasti iz peska 2/4mm, debeline 3cm</t>
  </si>
  <si>
    <t>Izdelava tlakovane obrabne plasti iz pranega litega betona, debeline 12cm, na podložni plasti iz armiranega betona, debeline 15cm, na podložni plasti iz peska 0.2-2mm, debeline 5mm</t>
  </si>
  <si>
    <t>Dobava in vgraditev stebrička za prometni znak iz vroče cinkane jeklene cevi premera 64 mm, dolge 3500 mm</t>
  </si>
  <si>
    <t>Dobava in vgraditev stebrička za prometni znak iz vroče cinkane jeklene cevi premera 64 mm, dolge 4500 mm</t>
  </si>
  <si>
    <t>UREDITEV VOJKOVE CESTE OD KRIŽIŠČA Z UL. MILOJKE ŠTRUKELJ</t>
  </si>
  <si>
    <t>OD KRIŽIŠČA Z UL. XXX. DIVIZIJE VKLJUČNO Z KRIŽIŠČEM Z UL. XXX. DIVIZIJE</t>
  </si>
  <si>
    <t>Upravičen
strošek</t>
  </si>
  <si>
    <t>Neupravičen 
strošek</t>
  </si>
  <si>
    <t>SKUPAJ</t>
  </si>
  <si>
    <t>REKAPITULACIJA STROŠKOV</t>
  </si>
  <si>
    <t>1. URBANA OPREMA IN HORTIKULTURA</t>
  </si>
  <si>
    <t>2. VOJKOVA CESTA</t>
  </si>
  <si>
    <t>6. VODOVOD</t>
  </si>
  <si>
    <t>3. KRIŽIŠČE XXX. DIVIZIJE in UL.XXX.DIVIZIJE</t>
  </si>
  <si>
    <t>5. EL.INŠTALACIJE in EL.OPREMA</t>
  </si>
  <si>
    <t>5.1 JR KAB.KAN in JAVNA RAZSVETLJAVA</t>
  </si>
  <si>
    <t>5.2 KAB.KAN - EL.PRIMORSKA</t>
  </si>
  <si>
    <t>5.3 KAB.KAN. - KaTe</t>
  </si>
  <si>
    <t>1. URBANA OPREMA</t>
  </si>
  <si>
    <t>Splošne zahteve:</t>
  </si>
  <si>
    <t>Uporabljeni gradbeni proizvodi morajo ustrezati predpisanim standardom v skladu z Zakonom o gradbenih proizvodih (ULRS 52/2000) in podzakonskimi akti.  Vsa dela morajo biti izvedena pravilno in po pravilih stroke.  Vgrajeni material mora ustrezati veljavnim normativom in  standardom, ter ustrezati predpisani kvaliteti določeni s projektom, kar se dokaže z izvidi in atesti, ki morajo biti vračunani cenah po enoti.</t>
  </si>
  <si>
    <t>V ponudbeni ceni je potrebno upoštevati vse povezane stroške, ki so potrebni za tehnično pravilno izvedbo del, ki jih ponuja v izvedbo (kot npr. razni pritrdilni materiali, vezni in tesnilni materiali, podkonstrukcije in podobno.</t>
  </si>
  <si>
    <t>Izvajalec mora projektantu arhitekture in naročniku predložiti v potrditev vzorce vseh zaključnih materialov in obdelav in vse ostale zahtevane vzorce, ter v skladu s potrjenim izborom naročiti material in izvesti dela. Vgradnja brez pisne potrditve ni dovoljena!</t>
  </si>
  <si>
    <t>Izvajalec mora pred izvedbo vse mere in dimenzije preveriti na gradbišču. Predloge vseh morebitnih spremembe je potrebno uskladiti s projektantom!</t>
  </si>
  <si>
    <t>št.</t>
  </si>
  <si>
    <t>šifra</t>
  </si>
  <si>
    <t>opis del</t>
  </si>
  <si>
    <t>količina</t>
  </si>
  <si>
    <t>enota</t>
  </si>
  <si>
    <t>cena/enota</t>
  </si>
  <si>
    <t>Znesek</t>
  </si>
  <si>
    <r>
      <rPr>
        <sz val="11"/>
        <color rgb="FF000000"/>
        <rFont val="Arial"/>
        <family val="2"/>
        <charset val="1"/>
      </rPr>
      <t>Količki:</t>
    </r>
    <r>
      <rPr>
        <b/>
        <sz val="11"/>
        <color rgb="FF000000"/>
        <rFont val="Arial"/>
        <family val="2"/>
        <charset val="1"/>
      </rPr>
      <t>dobava in montaža kovinskih količkov z okroglim presekom, kot na primer</t>
    </r>
    <r>
      <rPr>
        <sz val="11"/>
        <color rgb="FF000000"/>
        <rFont val="Arial"/>
        <family val="2"/>
        <charset val="1"/>
      </rPr>
      <t>Donat DON100</t>
    </r>
    <r>
      <rPr>
        <sz val="11"/>
        <color rgb="FF000000"/>
        <rFont val="Arial"/>
        <family val="2"/>
        <charset val="1"/>
      </rPr>
      <t>(proizvajalec Mmcite) ali adekvaten. Stebrički morajo biti antikorozijsko zaščiteni z vročim cinkanjem in v celoti barvani s temno sivo antracitno barvo (npr. Miox  2k art: 233).  Količke se z vijaki pritrjuje v podložno AB ploščo pred vgradnjo finalnega tlaka. Pritrditev po končanih delih ne sme biti vidna. Na količkih naj bo odsevna nalepka.</t>
    </r>
  </si>
  <si>
    <t>kpl</t>
  </si>
  <si>
    <r>
      <rPr>
        <sz val="11"/>
        <color rgb="FF00000A"/>
        <rFont val="Arial"/>
        <family val="2"/>
        <charset val="1"/>
      </rPr>
      <t>Klopi</t>
    </r>
    <r>
      <rPr>
        <b/>
        <sz val="11"/>
        <color rgb="FF00000A"/>
        <rFont val="Arial"/>
        <family val="2"/>
        <charset val="1"/>
      </rPr>
      <t>: izdelava AB temelja ter dobava in montaža klopi z naslonjalom (Petrič</t>
    </r>
    <r>
      <rPr>
        <sz val="11"/>
        <color rgb="FF00000A"/>
        <rFont val="Arial"/>
        <family val="2"/>
        <charset val="1"/>
      </rPr>
      <t>Metro</t>
    </r>
    <r>
      <rPr>
        <sz val="11"/>
        <color rgb="FF00000A"/>
        <rFont val="Arial"/>
        <family val="2"/>
        <charset val="1"/>
      </rPr>
      <t>), skupne širine 70 cm dolžine 162 cm; nosilni elementi kovinski, vroče cinkani in barvani s temno sivo antracitno barvo; leseni deli obdelani in površinsko zaščiteni z brezbarvno, UV odporno površinsko impregnacijo.</t>
    </r>
  </si>
  <si>
    <r>
      <rPr>
        <sz val="11"/>
        <color rgb="FF00000A"/>
        <rFont val="Arial"/>
        <family val="2"/>
        <charset val="1"/>
      </rPr>
      <t>Smetnjak</t>
    </r>
    <r>
      <rPr>
        <b/>
        <sz val="11"/>
        <color rgb="FF00000A"/>
        <rFont val="Arial"/>
        <family val="2"/>
        <charset val="1"/>
      </rPr>
      <t>: dobava in montaža zaprtih zbiralnikov za ločeno zbiranje odpadkov (papir, plastika, mešani) z integriranim pepelnikom; z ustrezno stabilnostjo, v celoti narejeni v jeklu, dimenzij 94x26x98,5 cm; vijačen v armiran liti beton oziroma v AB temelj, če se nahaja na območju granitnih kock ali zatravljenih površin. Zbiralniki morajo biti zaščita pred korozijo z vročim cinkanjem in barvanjem s temno sivo antracitno barvo (npr. Miox  2k art: 233). Notranji koši narejeni iz vroče cinkane pločevine. Kot na primer:</t>
    </r>
    <r>
      <rPr>
        <sz val="11"/>
        <color rgb="FF00000A"/>
        <rFont val="Arial"/>
        <family val="2"/>
        <charset val="1"/>
      </rPr>
      <t>Crystal CS330</t>
    </r>
    <r>
      <rPr>
        <sz val="11"/>
        <color rgb="FF00000A"/>
        <rFont val="Arial"/>
        <family val="2"/>
        <charset val="1"/>
      </rPr>
      <t>(proizvajalec: mmcite) ali adekvaten.</t>
    </r>
  </si>
  <si>
    <r>
      <rPr>
        <sz val="11"/>
        <color rgb="FF000000"/>
        <rFont val="Arial"/>
        <family val="2"/>
        <charset val="1"/>
      </rPr>
      <t>Avtobusno postajališče:</t>
    </r>
    <r>
      <rPr>
        <b/>
        <sz val="11"/>
        <color rgb="FF000000"/>
        <rFont val="Arial"/>
        <family val="2"/>
        <charset val="1"/>
      </rPr>
      <t>dobava, izdelava temelja in montaža avtobusne nadstrešnice z nosilno kovinsko konstrukcijo iz pravokotnih, zaprtih profilov, s zaprtim hrbtiščem (varnostno steklo) in integrirano klopjo z lesenim sediščem kot npr.</t>
    </r>
    <r>
      <rPr>
        <sz val="11"/>
        <color rgb="FF000000"/>
        <rFont val="Arial"/>
        <family val="2"/>
        <charset val="1"/>
      </rPr>
      <t>Metalco HUT</t>
    </r>
    <r>
      <rPr>
        <sz val="11"/>
        <color rgb="FF000000"/>
        <rFont val="Arial"/>
        <family val="2"/>
        <charset val="1"/>
      </rPr>
      <t>; kovinski deli zaščita pred korozijo z vročim cinkanjem in barvanjem s temno sivo antracitno barvo (npr. Miox  2k art: 233).</t>
    </r>
  </si>
  <si>
    <t>SKUPAJ URBANA OPREMA</t>
  </si>
  <si>
    <t>2. HORTIKULTURA</t>
  </si>
  <si>
    <t>Pri saditvah dreves in gromovnic je potrebno upoštevati vsa pripravljalna dela pred posaditvijo, vključno s pripravo zemljine na območju saditve, gnojenjem, zalivanjem in nego do prevzema.</t>
  </si>
  <si>
    <t>znesek</t>
  </si>
  <si>
    <r>
      <rPr>
        <sz val="11"/>
        <color rgb="FF000000"/>
        <rFont val="Arial"/>
        <family val="2"/>
        <charset val="1"/>
      </rPr>
      <t>Drevoredna zasaditev na vzhodni strani Vojkove ulice</t>
    </r>
    <r>
      <rPr>
        <b/>
        <sz val="11"/>
        <color rgb="FF000000"/>
        <rFont val="Arial"/>
        <family val="2"/>
        <charset val="1"/>
      </rPr>
      <t>; dobava in zasaditev; vrsta:</t>
    </r>
    <r>
      <rPr>
        <sz val="11"/>
        <color rgb="FF000000"/>
        <rFont val="Arial"/>
        <family val="2"/>
        <charset val="1"/>
      </rPr>
      <t>Morus platanifolia 'Fruitless' (murva).</t>
    </r>
    <r>
      <rPr>
        <sz val="11"/>
        <color rgb="FF000000"/>
        <rFont val="Arial"/>
        <family val="2"/>
        <charset val="1"/>
      </rPr>
      <t>Obseg debla 1 m nad tlemi 16-18 cm, 3x presajena sadika s koreninsko balo v mreži.</t>
    </r>
  </si>
  <si>
    <r>
      <rPr>
        <sz val="11"/>
        <color rgb="FF000000"/>
        <rFont val="Arial"/>
        <family val="2"/>
        <charset val="1"/>
      </rPr>
      <t>Skupine dreves na Vojkovi</t>
    </r>
    <r>
      <rPr>
        <b/>
        <sz val="11"/>
        <color rgb="FF000000"/>
        <rFont val="Arial"/>
        <family val="2"/>
        <charset val="1"/>
      </rPr>
      <t>; dobava in zasaditev; vrsta:</t>
    </r>
    <r>
      <rPr>
        <sz val="11"/>
        <color rgb="FF000000"/>
        <rFont val="Arial"/>
        <family val="2"/>
        <charset val="1"/>
      </rPr>
      <t>Prunus x Schmitti (Šmitova češnja).</t>
    </r>
    <r>
      <rPr>
        <sz val="11"/>
        <color rgb="FF000000"/>
        <rFont val="Arial"/>
        <family val="2"/>
        <charset val="1"/>
      </rPr>
      <t>Obseg debla 1 m nad tlemi 16-18 cm, 3x presajena sadika s koreninsko balo v mreži.</t>
    </r>
  </si>
  <si>
    <r>
      <rPr>
        <sz val="11"/>
        <color rgb="FF000000"/>
        <rFont val="Arial"/>
        <family val="2"/>
        <charset val="1"/>
      </rPr>
      <t>Drevesa pri klopeh (Stara pot, Žabji kraj)</t>
    </r>
    <r>
      <rPr>
        <b/>
        <sz val="11"/>
        <color rgb="FF000000"/>
        <rFont val="Arial"/>
        <family val="2"/>
        <charset val="1"/>
      </rPr>
      <t>; dobava in zasaditev; vrsta:</t>
    </r>
    <r>
      <rPr>
        <sz val="11"/>
        <color rgb="FF000000"/>
        <rFont val="Arial"/>
        <family val="2"/>
        <charset val="1"/>
      </rPr>
      <t>Morus platanifolia 'Fruitless' (murva).</t>
    </r>
    <r>
      <rPr>
        <sz val="11"/>
        <color rgb="FF000000"/>
        <rFont val="Arial"/>
        <family val="2"/>
        <charset val="1"/>
      </rPr>
      <t>Obseg debla 1 m nad tlemi 16-18 cm, 3x presajena sadika s koreninsko balo v mreži.</t>
    </r>
  </si>
  <si>
    <r>
      <rPr>
        <sz val="11"/>
        <color rgb="FF000000"/>
        <rFont val="Arial"/>
        <family val="2"/>
        <charset val="1"/>
      </rPr>
      <t>Drevesa na vogalu Vojkova/XXX.divizije</t>
    </r>
    <r>
      <rPr>
        <b/>
        <sz val="11"/>
        <color rgb="FF000000"/>
        <rFont val="Arial"/>
        <family val="2"/>
      </rPr>
      <t>; dobava in zasaditev; vrsta:</t>
    </r>
    <r>
      <rPr>
        <b/>
        <sz val="11"/>
        <color rgb="FF000000"/>
        <rFont val="Arial"/>
        <family val="2"/>
        <charset val="1"/>
      </rPr>
      <t>Aesculus hippocastanum 'Baumannii</t>
    </r>
    <r>
      <rPr>
        <b/>
        <sz val="11"/>
        <color rgb="FF000000"/>
        <rFont val="Arial"/>
        <family val="2"/>
      </rPr>
      <t>(</t>
    </r>
    <r>
      <rPr>
        <b/>
        <sz val="11"/>
        <color rgb="FF000000"/>
        <rFont val="Arial"/>
        <family val="2"/>
        <charset val="1"/>
      </rPr>
      <t>divji kostanj z vrstnatimi cvetovi brez sadežev</t>
    </r>
    <r>
      <rPr>
        <sz val="11"/>
        <color rgb="FF000000"/>
        <rFont val="Arial"/>
        <family val="2"/>
        <charset val="1"/>
      </rPr>
      <t>).</t>
    </r>
    <r>
      <rPr>
        <sz val="11"/>
        <color rgb="FF000000"/>
        <rFont val="Arial"/>
        <family val="2"/>
        <charset val="1"/>
      </rPr>
      <t>Obseg debla 1 m nad tlemi 16-18 cm, 3x presajena sadika s koreninsko balo v mreži.</t>
    </r>
  </si>
  <si>
    <r>
      <rPr>
        <sz val="11"/>
        <color rgb="FF000000"/>
        <rFont val="Arial"/>
        <family val="2"/>
        <charset val="1"/>
      </rPr>
      <t>Drevesa v ulici XXX. divizije</t>
    </r>
    <r>
      <rPr>
        <b/>
        <sz val="11"/>
        <color rgb="FF000000"/>
        <rFont val="Arial"/>
        <family val="2"/>
        <charset val="1"/>
      </rPr>
      <t>; dobava in zasaditev; vrsta:</t>
    </r>
    <r>
      <rPr>
        <sz val="11"/>
        <color rgb="FF000000"/>
        <rFont val="Arial"/>
        <family val="2"/>
        <charset val="1"/>
      </rPr>
      <t>Ligustrum lucidum (bleščeča kalina).</t>
    </r>
    <r>
      <rPr>
        <sz val="11"/>
        <color rgb="FF000000"/>
        <rFont val="Arial"/>
        <family val="2"/>
        <charset val="1"/>
      </rPr>
      <t>Obseg debla 1 m nad tlemi 16-18 cm, 3x presajena sadika s koreninsko balo v mreži.</t>
    </r>
  </si>
  <si>
    <r>
      <rPr>
        <sz val="11"/>
        <color rgb="FF000000"/>
        <rFont val="Arial"/>
        <family val="2"/>
        <charset val="1"/>
      </rPr>
      <t>Trajnice pri avtobusnem postajališču;</t>
    </r>
    <r>
      <rPr>
        <b/>
        <sz val="11"/>
        <color rgb="FF000000"/>
        <rFont val="Arial"/>
        <family val="2"/>
        <charset val="1"/>
      </rPr>
      <t>dobava in zasaditev; vrsta:</t>
    </r>
    <r>
      <rPr>
        <sz val="11"/>
        <color rgb="FF000000"/>
        <rFont val="Arial"/>
        <family val="2"/>
        <charset val="1"/>
      </rPr>
      <t>Stipa tenuissima (nežna bodalica).</t>
    </r>
    <r>
      <rPr>
        <sz val="11"/>
        <color rgb="FF000000"/>
        <rFont val="Arial"/>
        <family val="2"/>
        <charset val="1"/>
      </rPr>
      <t>Gostotoa: 8 sadik/m2.</t>
    </r>
  </si>
  <si>
    <t>m2</t>
  </si>
  <si>
    <r>
      <rPr>
        <sz val="11"/>
        <color rgb="FF000000"/>
        <rFont val="Arial"/>
        <family val="2"/>
        <charset val="1"/>
      </rPr>
      <t>Trajnice na vogalu ulice Žabji kraj</t>
    </r>
    <r>
      <rPr>
        <b/>
        <sz val="11"/>
        <color rgb="FF000000"/>
        <rFont val="Arial"/>
        <family val="2"/>
        <charset val="1"/>
      </rPr>
      <t>; dobava in zasaditev; vrsta:</t>
    </r>
    <r>
      <rPr>
        <sz val="11"/>
        <color rgb="FF000000"/>
        <rFont val="Arial"/>
        <family val="2"/>
        <charset val="1"/>
      </rPr>
      <t>Achillea fillipendulina 'Summer Gold' (rumeni rman).</t>
    </r>
    <r>
      <rPr>
        <sz val="11"/>
        <color rgb="FF000000"/>
        <rFont val="Arial"/>
        <family val="2"/>
        <charset val="1"/>
      </rPr>
      <t>Gostotoa: 8 sadik/m2.</t>
    </r>
  </si>
  <si>
    <r>
      <rPr>
        <sz val="11"/>
        <color rgb="FF000000"/>
        <rFont val="Arial"/>
        <family val="2"/>
        <charset val="1"/>
      </rPr>
      <t>Trajnice vzdolž Vojkove ulice</t>
    </r>
    <r>
      <rPr>
        <b/>
        <sz val="11"/>
        <color rgb="FF000000"/>
        <rFont val="Arial"/>
        <family val="2"/>
        <charset val="1"/>
      </rPr>
      <t>; dobava in zasaditev; vrsta:</t>
    </r>
    <r>
      <rPr>
        <sz val="11"/>
        <color rgb="FF000000"/>
        <rFont val="Arial"/>
        <family val="2"/>
        <charset val="1"/>
      </rPr>
      <t>Achillea fillipendulina 'Summer Gold' (rumeni rman).</t>
    </r>
    <r>
      <rPr>
        <sz val="11"/>
        <color rgb="FF000000"/>
        <rFont val="Arial"/>
        <family val="2"/>
        <charset val="1"/>
      </rPr>
      <t>Gostotoa: 8 sadik/m2.</t>
    </r>
  </si>
  <si>
    <r>
      <rPr>
        <sz val="11"/>
        <color rgb="FF000000"/>
        <rFont val="Arial"/>
        <family val="2"/>
        <charset val="1"/>
      </rPr>
      <t>Trajnice vzdolž Vojkove ulice</t>
    </r>
    <r>
      <rPr>
        <b/>
        <sz val="11"/>
        <color rgb="FF000000"/>
        <rFont val="Arial"/>
        <family val="2"/>
        <charset val="1"/>
      </rPr>
      <t>; dobava in zasaditev; vrsta:</t>
    </r>
    <r>
      <rPr>
        <sz val="11"/>
        <color rgb="FF000000"/>
        <rFont val="Arial"/>
        <family val="2"/>
        <charset val="1"/>
      </rPr>
      <t>Stipa tenuissima (nežna bodalica).</t>
    </r>
    <r>
      <rPr>
        <sz val="11"/>
        <color rgb="FF000000"/>
        <rFont val="Arial"/>
        <family val="2"/>
        <charset val="1"/>
      </rPr>
      <t>Gostotoa: 8 sadik/m2.</t>
    </r>
  </si>
  <si>
    <r>
      <rPr>
        <sz val="11"/>
        <color rgb="FF000000"/>
        <rFont val="Arial"/>
        <family val="2"/>
        <charset val="1"/>
      </rPr>
      <t>Trajnice v ulici XXX.divizije</t>
    </r>
    <r>
      <rPr>
        <b/>
        <sz val="11"/>
        <color rgb="FF000000"/>
        <rFont val="Arial"/>
        <family val="2"/>
        <charset val="1"/>
      </rPr>
      <t>; dobava in zasaditev; vrsta:</t>
    </r>
    <r>
      <rPr>
        <sz val="11"/>
        <color rgb="FF000000"/>
        <rFont val="Arial"/>
        <family val="2"/>
        <charset val="1"/>
      </rPr>
      <t>Stipa tenuissima (nežna bodalica)</t>
    </r>
    <r>
      <rPr>
        <sz val="11"/>
        <color rgb="FF000000"/>
        <rFont val="Arial"/>
        <family val="2"/>
        <charset val="1"/>
      </rPr>
      <t>. Gostotoa: 8 sadik/m2.</t>
    </r>
  </si>
  <si>
    <t>SKUPAJ HORTIKULTURA</t>
  </si>
  <si>
    <t>VOJKOVA ULICA V SOLKANU (odsek Hermelika-Brumat)</t>
  </si>
  <si>
    <t>REKAPITULACIJA (urbana oprema in hortikulturna ureditev)</t>
  </si>
  <si>
    <t>DDV 22%</t>
  </si>
  <si>
    <t>SKUPAJ z DDV</t>
  </si>
  <si>
    <t>Postavka</t>
  </si>
  <si>
    <t>Enota</t>
  </si>
  <si>
    <t>Upravičen
ukrep</t>
  </si>
  <si>
    <t>Neupravičen
ukrep</t>
  </si>
  <si>
    <t>Cena
za enoto</t>
  </si>
  <si>
    <t>Obnova in zavarovanje zakoličbe trase komunalnih vodov v ravninskem terenu (MET.KAN., JR omr., NN omr.., TK omr., VODOVOD)</t>
  </si>
  <si>
    <r>
      <t>Določitev in previrjanje položajev, višin in smeri pri gradnji objekta s površino nad 500 m</t>
    </r>
    <r>
      <rPr>
        <vertAlign val="superscript"/>
        <sz val="11"/>
        <rFont val="Arial"/>
        <family val="2"/>
        <charset val="238"/>
      </rPr>
      <t>2</t>
    </r>
  </si>
  <si>
    <t>Demontaža, odstranitev in odvoz na deponijo jeklenih drogov, jeklenih konzol, ter semaforjev</t>
  </si>
  <si>
    <t>Porušitev in odstranitev tlakovanih površin - prane plošče</t>
  </si>
  <si>
    <t>Izdelava nevezane nosilne plasti enakomerno zrnatega drobljenca iz kamnine v debelini 25 do 30cm</t>
  </si>
  <si>
    <t>Izdelava nevezane nosilne plasti enakomerno zrnatega drobljenca iz sekundarnih surovin (rezkano vozišče)  25 do 30cm</t>
  </si>
  <si>
    <t>Izdelava nosilne plasti bituminizirane zmesi AC 22 base B50/70 A3/Z5 v debelini 9 cm - PREPLASTITEV / TRAPEZNA PLOŠČAD</t>
  </si>
  <si>
    <t>Izdelava obrabne plasti iz malih tlakovcev iz silikatne kamnine velikosti 8/8/8cm, stiki zaliti s cementno fugirno maso, na podložni plasti cementne (lepilne) malte, debeline 6cm - tlakovana MULDA</t>
  </si>
  <si>
    <t>Izdelava obrabne plasti iz velikih tlakovcev iz silikatne kamnine velikosti 20/20/20cm, stiki zaliti s cementno fugirno maso, na podložni plasti cementne (lepilne) malte, debeline 6cm, na podložni plasti iz armiranega betona, debeline 15cm, na podložni plasti iz peska 0,2-2mm, debeline 5mm povozni del sredinskega otoka in razširitve krožnega križišča</t>
  </si>
  <si>
    <t>Izdelava tlakovane obrabne plasti iz prodnikov velikosti 9/14/12cm, stiki zaliti s cementno fugirno maso, na podložni plasti cementne (lepilne) malte, debeline 6cm</t>
  </si>
  <si>
    <t>Tlakovanje s taktilnimi betonskimi ploščami standardne dimenzije 0.3x0.3m, stiki zaliti s trajnoelestično zmesjo.
Kontrast, ki ga zagotavljajo taktilne betonske plošče mora biti najmanj 0.4. Dobava in vgrajevanje opozorilne oznake - čepaste betonske plošče.</t>
  </si>
  <si>
    <t>Dobava in vgraditev stebrička za prometni znak iz vroče cinkane jeklene cevi premera 64 mm, dolge 2000 mm</t>
  </si>
  <si>
    <t>Dobava in vgraditev stebrička za prometni znak iz vroče cinkane jeklene cevi premera 64 mm, dolge 4000 mm</t>
  </si>
  <si>
    <t xml:space="preserve">Dobava in pritrditev trikotnega prometnega znaka, podloga iz vroče cinkane jeklene pločevine, znak z odsevno folijo RA3, dolžina stranice 900 mm (2101) </t>
  </si>
  <si>
    <t>Dobava in pritrditev okroglega prometnega znaka, podloga iz aluminijaste pločevine, znak z odsevno folijo RA3, premera 600mm (2232-3, 2304)</t>
  </si>
  <si>
    <r>
      <t>Dobava in pritrditev prometnega znaka na drog JR, podloga iz aluminijaste pločevine, znak z odsevno folijo RA3, velikost od 0,11 do 0,20 m</t>
    </r>
    <r>
      <rPr>
        <vertAlign val="superscript"/>
        <sz val="11"/>
        <rFont val="Arial"/>
        <family val="2"/>
        <charset val="238"/>
      </rPr>
      <t>2</t>
    </r>
    <r>
      <rPr>
        <sz val="11"/>
        <rFont val="Arial"/>
        <family val="2"/>
        <charset val="238"/>
      </rPr>
      <t xml:space="preserve"> (4702)</t>
    </r>
  </si>
  <si>
    <r>
      <t>Dobava in pritrditev prometnega znaka na drog, podloga iz aluminijaste pločevine, znak z odsevno folijo RA3, velikost od 0,21 do 0,40 m</t>
    </r>
    <r>
      <rPr>
        <vertAlign val="superscript"/>
        <sz val="11"/>
        <rFont val="Arial"/>
        <family val="2"/>
        <charset val="238"/>
      </rPr>
      <t>2</t>
    </r>
    <r>
      <rPr>
        <sz val="11"/>
        <rFont val="Arial"/>
        <family val="2"/>
        <charset val="238"/>
      </rPr>
      <t xml:space="preserve"> (2421, 2422, 2430, 2433, 3202, 3313)</t>
    </r>
  </si>
  <si>
    <r>
      <t>Izdelava tankoslojne vzdolžne označbe na vozišču z enokomponentno belo barvo, vključno 250 g/m</t>
    </r>
    <r>
      <rPr>
        <vertAlign val="superscript"/>
        <sz val="11"/>
        <rFont val="Arial"/>
        <family val="2"/>
        <charset val="238"/>
      </rPr>
      <t>2</t>
    </r>
    <r>
      <rPr>
        <sz val="11"/>
        <rFont val="Arial"/>
        <family val="2"/>
        <charset val="238"/>
      </rPr>
      <t xml:space="preserve"> posipa z drobci / kroglicami stekla, strojno, debelina plasti suhe snovi 250</t>
    </r>
    <r>
      <rPr>
        <sz val="11"/>
        <rFont val="Symbol"/>
        <family val="1"/>
        <charset val="2"/>
      </rPr>
      <t>m</t>
    </r>
    <r>
      <rPr>
        <sz val="11"/>
        <rFont val="Arial"/>
        <family val="2"/>
        <charset val="238"/>
      </rPr>
      <t>m, širina črte 10 cm - ločilna neprekinjena in prekinjena črta (5111) - KOLESARSKA</t>
    </r>
  </si>
  <si>
    <r>
      <t>Izdelava tankoslojne vzdolžne označbe na vozišču z enokomponentno belo barvo, vključno 250 g/m</t>
    </r>
    <r>
      <rPr>
        <vertAlign val="superscript"/>
        <sz val="11"/>
        <rFont val="Arial"/>
        <family val="2"/>
        <charset val="238"/>
      </rPr>
      <t>2</t>
    </r>
    <r>
      <rPr>
        <sz val="11"/>
        <rFont val="Arial"/>
        <family val="2"/>
        <charset val="238"/>
      </rPr>
      <t xml:space="preserve"> posipa z drobci / kroglicami stekla, strojno, debelina plasti suhe snovi 250</t>
    </r>
    <r>
      <rPr>
        <sz val="11"/>
        <rFont val="Symbol"/>
        <family val="1"/>
        <charset val="2"/>
      </rPr>
      <t>m</t>
    </r>
    <r>
      <rPr>
        <sz val="11"/>
        <rFont val="Arial"/>
        <family val="2"/>
        <charset val="238"/>
      </rPr>
      <t>m, širina črte 10 cm - ločilna neprekinjena in prekinjena črta (5111) - PARKIRIŠČE</t>
    </r>
  </si>
  <si>
    <t>62 163</t>
  </si>
  <si>
    <t>Izdelava tankoslojne prečne in ostalih označb na vozišču z enokomponentno belo barvo, vključno 250 g/m2 posipa z drobci/kroglicami stekla, strojno, debelina plasti suhe snovi 250 mikrometrov, širina črte 50 cm - neprekinjena in prekinjena široka prečna črta - prehod za pešce in kolesarje (5231, 5232, 5232.1)</t>
  </si>
  <si>
    <r>
      <t>Izdelava tankoslojne prečne in ostalih označb na vozišču z enokomponentno belo barvo, vključno 250 g/m</t>
    </r>
    <r>
      <rPr>
        <vertAlign val="superscript"/>
        <sz val="11"/>
        <rFont val="Arial"/>
        <family val="2"/>
        <charset val="238"/>
      </rPr>
      <t>2</t>
    </r>
    <r>
      <rPr>
        <sz val="11"/>
        <rFont val="Arial"/>
        <family val="2"/>
        <charset val="238"/>
      </rPr>
      <t xml:space="preserve"> posipa z drobci / kroglicami stekla, strojno, debelina plasti suhe snovi 250mm, površina označbe do 0,5m</t>
    </r>
    <r>
      <rPr>
        <vertAlign val="superscript"/>
        <sz val="11"/>
        <rFont val="Arial"/>
        <family val="2"/>
        <charset val="238"/>
      </rPr>
      <t>2</t>
    </r>
    <r>
      <rPr>
        <sz val="11"/>
        <rFont val="Arial"/>
        <family val="2"/>
        <charset val="238"/>
      </rPr>
      <t xml:space="preserve"> – (kolesarji na cesti)</t>
    </r>
  </si>
  <si>
    <r>
      <t>Izdelava tankoslojne prečne in ostalih označb na vozišču z enokomponentno belo barvo, vključno 250 g/m</t>
    </r>
    <r>
      <rPr>
        <vertAlign val="superscript"/>
        <sz val="11"/>
        <rFont val="Arial"/>
        <family val="2"/>
        <charset val="238"/>
      </rPr>
      <t>2</t>
    </r>
    <r>
      <rPr>
        <sz val="11"/>
        <rFont val="Arial"/>
        <family val="2"/>
        <charset val="238"/>
      </rPr>
      <t xml:space="preserve"> posipa z drobci / kroglicami stekla, strojno, debelina plasti suhe snovi 250mm, površina označbe 1,1 do 1,5m</t>
    </r>
    <r>
      <rPr>
        <vertAlign val="superscript"/>
        <sz val="11"/>
        <rFont val="Arial"/>
        <family val="2"/>
        <charset val="238"/>
      </rPr>
      <t>2</t>
    </r>
    <r>
      <rPr>
        <sz val="11"/>
        <rFont val="Arial"/>
        <family val="2"/>
        <charset val="238"/>
      </rPr>
      <t xml:space="preserve"> – puščice za označevanje smeri vožnje</t>
    </r>
  </si>
  <si>
    <r>
      <t>Izdelava tankoslojne prečne in ostalih označb na vozišču z enokomponentno belo barvo, vključno 250 g/m</t>
    </r>
    <r>
      <rPr>
        <vertAlign val="superscript"/>
        <sz val="11"/>
        <rFont val="Arial"/>
        <family val="2"/>
        <charset val="238"/>
      </rPr>
      <t>2</t>
    </r>
    <r>
      <rPr>
        <sz val="11"/>
        <rFont val="Arial"/>
        <family val="2"/>
        <charset val="238"/>
      </rPr>
      <t xml:space="preserve"> posipa z drobci / kroglicami stekla, strojno, debelina plasti suhe snovi 250mm, površina označbe od 0,9m</t>
    </r>
    <r>
      <rPr>
        <vertAlign val="superscript"/>
        <sz val="11"/>
        <rFont val="Arial"/>
        <family val="2"/>
        <charset val="238"/>
      </rPr>
      <t>2</t>
    </r>
    <r>
      <rPr>
        <sz val="11"/>
        <rFont val="Arial"/>
        <family val="2"/>
        <charset val="238"/>
      </rPr>
      <t xml:space="preserve"> do 2,7m</t>
    </r>
    <r>
      <rPr>
        <vertAlign val="superscript"/>
        <sz val="11"/>
        <rFont val="Arial"/>
        <family val="2"/>
        <charset val="238"/>
      </rPr>
      <t>2</t>
    </r>
    <r>
      <rPr>
        <sz val="11"/>
        <rFont val="Arial"/>
        <family val="2"/>
        <charset val="238"/>
      </rPr>
      <t xml:space="preserve"> na podlagi rdeče obarvanega kremenčevega peska – (simboli na kolesarski stezi)</t>
    </r>
  </si>
  <si>
    <r>
      <t>Izdelava tabkoslojne prečne in ostalih označb na vozišču z enokomponentno rumeno barvo, vključno 250 g/m</t>
    </r>
    <r>
      <rPr>
        <vertAlign val="superscript"/>
        <sz val="11"/>
        <rFont val="Arial"/>
        <family val="2"/>
        <charset val="238"/>
      </rPr>
      <t>2</t>
    </r>
    <r>
      <rPr>
        <sz val="11"/>
        <rFont val="Arial"/>
        <family val="2"/>
        <charset val="238"/>
      </rPr>
      <t xml:space="preserve"> posipa z drobci / kroglicami stekla, strojno, debelina plasti suhe snovi 200</t>
    </r>
    <r>
      <rPr>
        <sz val="11"/>
        <rFont val="Symbol"/>
        <family val="1"/>
        <charset val="2"/>
      </rPr>
      <t>m</t>
    </r>
    <r>
      <rPr>
        <sz val="11"/>
        <rFont val="Arial"/>
        <family val="2"/>
        <charset val="238"/>
      </rPr>
      <t>m, površina označbe do 0.5m</t>
    </r>
    <r>
      <rPr>
        <vertAlign val="superscript"/>
        <sz val="11"/>
        <rFont val="Arial"/>
        <family val="2"/>
        <charset val="238"/>
      </rPr>
      <t>2</t>
    </r>
    <r>
      <rPr>
        <sz val="11"/>
        <rFont val="Arial"/>
        <family val="2"/>
        <charset val="238"/>
      </rPr>
      <t xml:space="preserve"> (5335-oznake na grbinah)</t>
    </r>
  </si>
  <si>
    <t>Doplačilo za izdelavo prekinjenih vzdolžnih označb na vozišču, širina črte 10 cm (1-1-1)</t>
  </si>
  <si>
    <t>21.</t>
  </si>
  <si>
    <t>Doplačilo za izdelavo prekinjenih vzdolžnih označb na vozišču, širina črte 12 cm (1-1-1)</t>
  </si>
  <si>
    <t>22.</t>
  </si>
  <si>
    <t>23.</t>
  </si>
  <si>
    <t>Doplačilo za izdelavo prekinjenih vzdolžnih označb na vozišču, širina črte 12 cm (5-5-5)</t>
  </si>
  <si>
    <t>24.</t>
  </si>
  <si>
    <r>
      <t>Izdelava debeloslojne prečne in ostalih označb na vozišču z večkomponentno hladno plastiko z vmešanimi drobci/kroglicami stekla, vključno 200 g/m</t>
    </r>
    <r>
      <rPr>
        <vertAlign val="superscript"/>
        <sz val="11"/>
        <rFont val="Arial"/>
        <family val="2"/>
        <charset val="238"/>
      </rPr>
      <t>2</t>
    </r>
    <r>
      <rPr>
        <sz val="11"/>
        <rFont val="Arial"/>
        <family val="2"/>
        <charset val="238"/>
      </rPr>
      <t xml:space="preserve"> dodatnega posipa z drobci / kroglicami stekla, strojno, debelina plasti 3mm, posamezna površina označbe do 0.5m</t>
    </r>
    <r>
      <rPr>
        <vertAlign val="superscript"/>
        <sz val="11"/>
        <rFont val="Arial"/>
        <family val="2"/>
        <charset val="238"/>
      </rPr>
      <t>2</t>
    </r>
    <r>
      <rPr>
        <sz val="11"/>
        <rFont val="Arial"/>
        <family val="2"/>
        <charset val="238"/>
      </rPr>
      <t xml:space="preserve"> rumene barve (5333 - avtobusno postajališče)</t>
    </r>
  </si>
  <si>
    <t>25.</t>
  </si>
  <si>
    <t>Izdelava debeloslojne epoksidne prevleke SIGNO-cds-GRIP na kolesarski stezi. Prevleka debeline 3-5 mm iz pigmentiranega epoksidnega veziva (ca3,0kg/m2) in obarvanega kremenčevega peska (granulacija 0,7-1,2 mm, RAL 3020) M2 83,60 - barvanje prehodov kolesarske steze čez cesto</t>
  </si>
  <si>
    <t>6.3 OPREMA ZA VODENJE PROMETA</t>
  </si>
  <si>
    <t>26.</t>
  </si>
  <si>
    <t xml:space="preserve">Dobava in vgraditev montažnih fizičnih ovir za umerjanje prometa na cesti – grbin C:D=9:1 iz črne gume z vstavljenimi rumenimi odsevnimi laminati skupaj s priborom in montažo </t>
  </si>
  <si>
    <t xml:space="preserve">                                                                                                                    </t>
  </si>
  <si>
    <t>SKUPAJ (brez DDV):</t>
  </si>
  <si>
    <t>Opis</t>
  </si>
  <si>
    <t>Količina</t>
  </si>
  <si>
    <t>Cena za enoto</t>
  </si>
  <si>
    <t>Skupaj</t>
  </si>
  <si>
    <t>1.1. GEODETSKA DELA</t>
  </si>
  <si>
    <t>Postavitev in zavarovanje prečnega profila za komunalne vode v ravninskem terenu</t>
  </si>
  <si>
    <t>1.2. ČIŠČENJE TERENA</t>
  </si>
  <si>
    <t xml:space="preserve">1.2.4 Porušitev in odstranitev objektov </t>
  </si>
  <si>
    <t>Porušitev in odstranitev kanalizacije iz cevi s premerom do 40 cm</t>
  </si>
  <si>
    <t>m</t>
  </si>
  <si>
    <t>Porušitev in odstranitev jaška z notranjo stranico/premerom do 60 cm</t>
  </si>
  <si>
    <t>2.1. IZKOPI</t>
  </si>
  <si>
    <t>Široki izkopi vezljive zemljine - 3.kategorije- ročno (v bližini komunalnih vodov)</t>
  </si>
  <si>
    <t>Izkopi vezljive /zrnate kamnine - 3.kategorije za temelje, kanalske rove, prepuste, jaške in drenaže širine do 1,0 m in globine 1,1 do 2,0 m - strojno, planiranje dna ročno</t>
  </si>
  <si>
    <t>2.4. NASIPI, ZASIPI, KLINI, POSTELJICA IN GLINASTI NABOJ</t>
  </si>
  <si>
    <t>Dobava in vgradnja drobljenca 8/16mm za posteljico in obsip cevi do višine 30cm nad temenom cevi. Natančnost izdelave posteljice je ± 1cm</t>
  </si>
  <si>
    <t>Dobava in zasip kanalskega rova s tamponskim drobljencem iz kamnine 0/32mm, ter komprimiranje v plasteh po 20cm.</t>
  </si>
  <si>
    <t>2.9 PREVOZI, RAZPROSTIRANJE IN UREDITEV DEPONIJ MATERIALA</t>
  </si>
  <si>
    <t>Prevoz materiala na razdaljo nad 10 do 15 km ter plačilom takse</t>
  </si>
  <si>
    <t>Razprostiranje odvečne vezljive zemljine - 3.kategorije</t>
  </si>
  <si>
    <t>3.5 ROBNI ELEMENTI VOZIŠČ</t>
  </si>
  <si>
    <t>4.2. Globinsko odvodnjavanje - drenaže</t>
  </si>
  <si>
    <t>Izdelava vzolžne in prečne drenaže, globine do 1m, iz cevi iz plastičnih mas, dvoslojnih rebrastih PEHD cevi DN160, vgrajenih na podložno plast iz cementnega betona-obbetoniranih, odprtine za vstop vode so porazdeljene po temenskem krožnem obodu cevi znotraj 120 stopinjskega središčnega kota.</t>
  </si>
  <si>
    <r>
      <t>Zasip cevne drenaže z zmesjo kamnitih zrn 8/16, obvito z geosintetikom g=105g/m2,  0,1 do 0,2 m</t>
    </r>
    <r>
      <rPr>
        <vertAlign val="superscript"/>
        <sz val="10"/>
        <rFont val="Arial"/>
        <family val="2"/>
        <charset val="238"/>
      </rPr>
      <t>3</t>
    </r>
    <r>
      <rPr>
        <sz val="10"/>
        <rFont val="Arial"/>
        <family val="2"/>
        <charset val="238"/>
      </rPr>
      <t>/</t>
    </r>
    <r>
      <rPr>
        <sz val="11"/>
        <rFont val="Arial"/>
        <family val="2"/>
        <charset val="238"/>
      </rPr>
      <t>m</t>
    </r>
    <r>
      <rPr>
        <vertAlign val="superscript"/>
        <sz val="11"/>
        <rFont val="Arial"/>
        <family val="2"/>
        <charset val="238"/>
      </rPr>
      <t>1</t>
    </r>
    <r>
      <rPr>
        <sz val="10"/>
        <rFont val="Arial"/>
        <family val="2"/>
        <charset val="238"/>
      </rPr>
      <t xml:space="preserve">, </t>
    </r>
    <r>
      <rPr>
        <sz val="11"/>
        <rFont val="Arial"/>
        <family val="2"/>
        <charset val="238"/>
      </rPr>
      <t>po načrtu</t>
    </r>
  </si>
  <si>
    <t>4.3. Globinsko odvodnjavanje - kanalizacija</t>
  </si>
  <si>
    <r>
      <t>Dobava in montaža kanalizacije iz cevi iz PVC DN200 tip SN 8kN/m</t>
    </r>
    <r>
      <rPr>
        <vertAlign val="superscript"/>
        <sz val="11"/>
        <rFont val="Arial"/>
        <family val="2"/>
        <charset val="238"/>
      </rPr>
      <t>2</t>
    </r>
    <r>
      <rPr>
        <sz val="11"/>
        <rFont val="Arial"/>
        <family val="2"/>
        <charset val="238"/>
      </rPr>
      <t xml:space="preserve"> za navezavo peskolovov, kompletno z tesnili in navezavo na jašek peskolova na peščeni posteljici.</t>
    </r>
  </si>
  <si>
    <r>
      <t>Dobava in montaža kanalizacije iz cevi iz PVC DN200 tip SN 4kN/m</t>
    </r>
    <r>
      <rPr>
        <vertAlign val="superscript"/>
        <sz val="11"/>
        <rFont val="Arial"/>
        <family val="2"/>
        <charset val="238"/>
      </rPr>
      <t>2</t>
    </r>
    <r>
      <rPr>
        <sz val="11"/>
        <rFont val="Arial"/>
        <family val="2"/>
        <charset val="238"/>
      </rPr>
      <t xml:space="preserve"> za navezavo peskolovov, kompletno z tesnili in navezavo na jašek peskolova. Polno obbetonirana cev.</t>
    </r>
  </si>
  <si>
    <t>Dobava in montaža vsadnega odcepa D200 za slepi priklop priključkov/peskolovov na AB cevi. Vključno z vrtanjem in spojnimi ter tesnilnimi elementi ter priljučitvijo na GRP/PP/PVC cevi. Npr. Rehau Awadock sistem</t>
  </si>
  <si>
    <t>Dobava in montaža vsadnega odcepa za slepi priklop priključkov/peskolovov na cevi z gladko površino. Vključno z vrtanjem in spojnimi ter tesnilnimi elementi ter priljučitvijo na GRP/PP/PVC cevi. Npr. Rehau Awadock T-Flex</t>
  </si>
  <si>
    <t>Predled in čiščenje kanala pred izvedbo tlačnega preskusa</t>
  </si>
  <si>
    <t>4.4. Jaški</t>
  </si>
  <si>
    <t>Izdelava cestnih požiralnikov (tip3) iz polietilenskih cevi DN400, globine do 2m, komplet z betonskim temeljem C16/20. Luknje za izdelavo priključkov na peskolov se vrtajo na gradbišču. Na priključkih se vgrade gumijasta tesnila.</t>
  </si>
  <si>
    <t>Izdelava cestnih požiralnikov (tip1) iz polietilenskih cevi DN500, globine do 2m, komplet z betonskim temeljem C16/20. Luknje za izdelavo priključkov na peskolov se vrtajo na gradbišču. Na priključkih se vgrade gumijasta tesnila.</t>
  </si>
  <si>
    <t>Predelava (tip2) obstoječega poskolova z vtočno rešetko v vtok pod robnikom. Na obstoječem peskolovu se rešetka zamenja z NL pokrovom.</t>
  </si>
  <si>
    <t>Dobava in vgraditev rešetke iz duktilne litine z nosilnostjo 250 kN, s prerezom 300/300 mm komplet z AB nosilnim vencem.</t>
  </si>
  <si>
    <t>Dobava in vgraditev rešetke iz duktilne litine z nosilnostjo 250 kN, s prerezom 400/400 mm komplet z AB nosilnim vencem.</t>
  </si>
  <si>
    <t>Dobava in vgraditev pokrova iz duktilne litine z nosilnostjo 125 kN, krožnega prereza s premerom 500 mm (menjava rešetke obstoječega peskolova)</t>
  </si>
  <si>
    <t>Dvig (do 50 cm) obstoječega peskolova iz cementnega betona, po detajlu iz načrta, krožnega prereza s premerom do 50 cm</t>
  </si>
  <si>
    <t>Dvig (do 50 cm) obstoječega jaška iz cementnega betona, po detajlu iz načrta, krožnega prereza s premerom 60 do 80 cm ali kvadratnega prereza do 60/60 cm</t>
  </si>
  <si>
    <t>Dvig (do 50 cm) obstoječega jaška iz cementnega betona, po detajlu iz načrta, krožnega prereza s premerom nad 80 cm ali kvadratnega prereza nad 60/60 cm</t>
  </si>
  <si>
    <t>Izvedba slepega priklopa priključkov/peskolovov na meteorno kanalizacijo škatlastega prereza. Vključno z vsemi dodatnimi deli.</t>
  </si>
  <si>
    <t>Izdelava priključka peskolova na obstoječi peskolov/revizijski jašek. Upoštevati ves potreben material in delo.</t>
  </si>
  <si>
    <t>7. TUJE STORITVE:</t>
  </si>
  <si>
    <t>7.9 Preiskusi, nadzor in tehnična dokumentacija</t>
  </si>
  <si>
    <t>Izdelava projektne dokumentacije za projekt izvedenih del</t>
  </si>
  <si>
    <t>REKAPITULACIJA STROŠKOV INVESTICIJE "KRIŽIŠČE XXX. DIVIZIJE"</t>
  </si>
  <si>
    <t>REKAPITULACIJA STROŠKOV INVESTICIJE - ODVODNJAVANJE</t>
  </si>
  <si>
    <t>Pridobitev pisne potrditve, da je izolacija nepoškodovana, oz. da je morebitna poškodba sanirana, če se z meritvijo ugotovi, da je bila pri delih poškodovana</t>
  </si>
  <si>
    <t>Projektantski nadzor - PLIN</t>
  </si>
  <si>
    <t>,</t>
  </si>
  <si>
    <r>
      <t>Dobava in pritrditev prometnega znaka na drog, podloga iz aluminijaste pločevine, znak z odsevno folijo RA3, velikost od 0,21 do 0,40 m</t>
    </r>
    <r>
      <rPr>
        <vertAlign val="superscript"/>
        <sz val="11"/>
        <rFont val="Arial"/>
        <family val="2"/>
        <charset val="238"/>
      </rPr>
      <t>2</t>
    </r>
    <r>
      <rPr>
        <sz val="11"/>
        <rFont val="Arial"/>
        <family val="2"/>
        <charset val="238"/>
      </rPr>
      <t xml:space="preserve"> (2407, 2422, 2441)</t>
    </r>
  </si>
  <si>
    <t>Dobava in pritrditev okroglega prometnega znaka, podloga iz aluminijaste pločevine, znak z odsevno folijo RA3, premera 600mm (2201)</t>
  </si>
  <si>
    <t>Izdelava tlakovane obrabne plasti iz klanih prodnikov velikosti 9/14/6cm, stiki zaliti s cementno malto, na podložni plasti cementne (lepilne) malte, debeline 6cm</t>
  </si>
  <si>
    <t>Izdelava obrabne in zaporne plasti bitumenizirane zmesi AC 8 surf B70/100, A3 v debelini 3 cm - PLOČNIK-povozni</t>
  </si>
  <si>
    <t>Izdelava obrabne in zaporne plasti bitumenizirane zmesi AC 8 surf B70/100, A3 v debelini 3 cm - KOLESARSKA-povozna</t>
  </si>
  <si>
    <t>Izdelava obrabne in zaporne plasti bitumenizirane zmesi AC 8 surf B50/70, A3/Z2 v debelini 3 cm - preplastitev rezkane CESTE</t>
  </si>
  <si>
    <t>Izdelava nosilne plasti bituminizirane zmesi AC 22 base B50/70 A3/Z5 v debelini 9 cm - PLOČNIK-povozni</t>
  </si>
  <si>
    <t>Izdelava nosilne plasti bituminizirane zmesi AC 22 base B50/70 A3/Z5 v debelini 9 cm - KOLESARSKA-povozna</t>
  </si>
  <si>
    <t>Izdelava nevezane nosilne plasti enakomerno zrnatega drobljenca iz sekundarnih surovin (rezkano vozišče)  25 do 30cm - PLOČNIK</t>
  </si>
  <si>
    <t>Izdelava nevezane nosilne plasti enakomerno zrnatega drobljenca iz sekundarnih surovin (rezkano vozišče)  25 do 30cm - KOLESARSKA</t>
  </si>
  <si>
    <t>Izdelava nevezane nosilne plasti enakomerno zrnatega drobljenca iz sekundarnih surovin (rezkano vozišče)  25 do 30cm - TLAKOVANE POVRŠINE</t>
  </si>
  <si>
    <t>Izdelava nevezane nosilne plasti enakomerno zrnatega drobljenca iz kamnine v debelini 25 do 30cm - PLOČNIK</t>
  </si>
  <si>
    <t>Izdelava nevezane nosilne plasti enakomerno zrnatega drobljenca iz kamnine v debelini 25 do 30cm - KOLESARSKA</t>
  </si>
  <si>
    <t>Izdelava nevezane nosilne plasti enakomerno zrnatega drobljenca iz kamnine v debelini 25 do 30cm - TLAKOVANE POVRŠINE</t>
  </si>
  <si>
    <t>Porušitev in odstranitev robnika iz cementnega betona (POLEŽEN-25/15cm)</t>
  </si>
  <si>
    <t>Porušitev in odstranitev tlakovanih površin - travni tlakovci - LOČILNI PAS</t>
  </si>
  <si>
    <t>Porušitev in odstranitev asfaltne plasti v debelini 6 do 10 cm - PARKIRIŠČA (rezkanje vozišča, ter vgradnja v tampon)</t>
  </si>
  <si>
    <t>Porušitev in odstranitev asfaltne plasti v debelini 6 do 10 cm - PLOČNIK-PRIKLJUČKI (rezkanje vozišča, ter vgradnja v tampon)</t>
  </si>
  <si>
    <t>Postavitev in zavarovanje prečnega profila ostale javne ceste v ravninskem terenu</t>
  </si>
  <si>
    <t xml:space="preserve">Zakoličba osi trase obstoječega plinovoda, ter po potrebi prilagoditev predvidenega projekta zaščite </t>
  </si>
  <si>
    <t>Obnova in zavarovanje zakoličbe trase komunalnih vodov v ravninskem terenu (NN, TK in VODOVOD)</t>
  </si>
  <si>
    <t>Obnova in zavarovanje zakoličbe osi trase ostale javne ceste v ravninskem terenu</t>
  </si>
  <si>
    <t>3.3 VOZIŠČNE KONSTRUKCIJE - OSTALE TLAKOVANE PLASTI</t>
  </si>
  <si>
    <t>3.2 VOZIŠČNE KONSTRUKCIJE - PLOČNIK</t>
  </si>
  <si>
    <t>3.1 VOZIŠČNE KONSTRUKCIJE - KOLESARSKA</t>
  </si>
  <si>
    <t>REKAPITULACIJA STROŠKOV INVESTICIJE - VOJKOVA CESTA</t>
  </si>
  <si>
    <t xml:space="preserve">REKONSTRUKCIJA VODOVODA KRIŽIŠČA VOJKOVE IN ULICE MILOJKE ŠTRUKELJ IN STARE POTI  </t>
  </si>
  <si>
    <t>SKUPAJ PREDDELA:</t>
  </si>
  <si>
    <t>SKUPAJ ZEMELJSKA DELA</t>
  </si>
  <si>
    <t>GRADBENA DELA:</t>
  </si>
  <si>
    <t>MONTAŽNA DELA:</t>
  </si>
  <si>
    <t>ZAKLJUČNA DELA:</t>
  </si>
  <si>
    <t xml:space="preserve">SKUPAJ +DDV </t>
  </si>
  <si>
    <t>PREDDELA</t>
  </si>
  <si>
    <t xml:space="preserve">Zakoličba trase vodovoda z niveliranjem. </t>
  </si>
  <si>
    <t xml:space="preserve">Zakoličba trase hišnih vodovodnih priključkov z  niveliranjem. </t>
  </si>
  <si>
    <t>Zakoličba obstoječih komunalnih naprav (križanja in približevanja) in označitev.</t>
  </si>
  <si>
    <t>Naprava in postavitev gradbenih profilov za izvedbo vodovoda.</t>
  </si>
  <si>
    <t>Priprava in organizacija gradbišča z vsemi objekti, instalacijami in orodji, odstranitvijo humusa, zagotovitvijo varnostnih in higiensko-tehničnih pogojev in predpisanimi oznakami gradbišča.</t>
  </si>
  <si>
    <t>Odstranjevanje gradbišča z demontažo in odvozom gradbiščnih naprav in objektov in zagotovitvijo prvotnega stanja na uporabljenih površinah.</t>
  </si>
  <si>
    <t>Rezkanje asfalta povprečne debeline 9 cm, z nakladanjem in odvozom v začasno deponijo do 500 m</t>
  </si>
  <si>
    <r>
      <t>m</t>
    </r>
    <r>
      <rPr>
        <vertAlign val="superscript"/>
        <sz val="10"/>
        <rFont val="Arial CE"/>
        <family val="2"/>
        <charset val="238"/>
      </rPr>
      <t>2</t>
    </r>
  </si>
  <si>
    <t xml:space="preserve">Rušenje tlaka iz granitnih kock dim 20x20x20 cm z nakladanjem in odvozom v deponijo do 20 km (hišni priključki). </t>
  </si>
  <si>
    <t>Izdelava začasnih podpor na prečkanju vodovoda z drugimi komunalnimi napravami (kanalizacija, vodovod,  plin).</t>
  </si>
  <si>
    <t>Praznjenje cevovoda in obveščanje potrošnikov.</t>
  </si>
  <si>
    <t>Polovična zapora ceste v naselju.</t>
  </si>
  <si>
    <t>Zavarovanje prometa med gradnjo (postavitev zaščitne ograje in premostitvenih objektov za pešce,  postavitev premostitvenih objektov za ostali promet). Obračun se bo vršil na podlagi dejansko porabljenega časa in materiala, evidentiranega v gradbenem dnevniku in potrjenega od nadzornega organa.</t>
  </si>
  <si>
    <t>ZEMELJSKA DELA</t>
  </si>
  <si>
    <t>OPOMBA:</t>
  </si>
  <si>
    <t xml:space="preserve">IZKOPI KANALSKIH ROVOV SO RAZVRŠČENI GLEDE NA GLOBINO: a) IZKOPI GLOBINE DO 2.0m
b) IZKOP GLOBINE NAD 2.0m (V IZKAZU KUBATUR SO UPOŠTEVANE KOLIČINE OD GLOBINE 2.0m DO KOTE PROJEKTIRANE KOTE IZKOPA) </t>
  </si>
  <si>
    <t>Strojni izkop jarkov za vodovod v lahki zemljini (II. in III. ktg.), širine do 1.0m, globine do 2.0m, naklon brežin 60°, z odmetom izkopanega materiala 1m od roba izkopa.</t>
  </si>
  <si>
    <r>
      <t>m</t>
    </r>
    <r>
      <rPr>
        <vertAlign val="superscript"/>
        <sz val="10"/>
        <rFont val="Arial CE"/>
        <family val="2"/>
        <charset val="238"/>
      </rPr>
      <t>3</t>
    </r>
  </si>
  <si>
    <t>Strojni izkop jarkov za vodovod v težki zemljini (IV. ktg.), širine do 1.0m, globine do 2.0m, naklon brežin 60°, z odmetom izkopanega materiala 1m od roba izkopa.</t>
  </si>
  <si>
    <t>Ročni izkop zemljine III. in IV. ktg., globine do 2.0m za izdelavo hišnih priključkov, z odmetom izkopanega materiala 1m od roba izkopa.</t>
  </si>
  <si>
    <t>Ročni izkop zemljine IV. ktg., globine do 2.0m. na križanjih z ostalimi komunalnimi vodi, ter za izdelavo priključkov na obstoječi vodovod, z odmetom izkopanega materiala 1m od roba izkopa.</t>
  </si>
  <si>
    <t>Črpanje vode iz jarkov med izkopom in montažo (Obračun po dejansko porabljenem času).</t>
  </si>
  <si>
    <t xml:space="preserve">Planiranje dna rova vodovoda s točnostjo +/-3cm </t>
  </si>
  <si>
    <t>Izdelava posteljice in zasip vodovodnih cevi s peščenim materialom 0/4mm ter ročno komprimiranje v plasteh po 30cm do višine 30 cm nad temenom cevi.</t>
  </si>
  <si>
    <t xml:space="preserve">Zasip vodovodnega jarka z kamnitim materialom 0/100 mm, ter komprimiranje v plasteh po 30cm. </t>
  </si>
  <si>
    <t xml:space="preserve">Zasip vodovodnega jarka z drobljencem iz kamnine 0/32mm, ter komprimiranje v plasteh po 20cm. </t>
  </si>
  <si>
    <t>Čiščenje terena vzdolž trase po zasutju cevovoda</t>
  </si>
  <si>
    <t xml:space="preserve">Nakladanje, odvoz in razprostiranje odvečnega materiala na deponijo do 20km. </t>
  </si>
  <si>
    <t>SKUPAJ ZEMELJSKA DELA:</t>
  </si>
  <si>
    <t>GRADBENA DELA</t>
  </si>
  <si>
    <t>Izdelava betonskih sidrnih blokov C16/20 (do 0,05m3), komplet z opažanjem.</t>
  </si>
  <si>
    <t>Izdelava AB sidrnih blokov iz C25/30, komplet z opažanjem in sidranjem cevovoda.</t>
  </si>
  <si>
    <t>Obbetoniranje cestnih kap zasunov in hidrantov z betonom C16/20 z vsemi pomožnimi deli.</t>
  </si>
  <si>
    <t>SKUPAJ GRADBENA DELA:</t>
  </si>
  <si>
    <t>MONTAŽNA DELA</t>
  </si>
  <si>
    <t>Demontaža obstoječih fazonov, spojk in armatur v vodovodnem jašku, v prisiljenem položaju z odstranjevanjem izolacije, rezanje vijakov ali matic ter iznosom izven objekta do deponije v okviru gradbišča</t>
  </si>
  <si>
    <t xml:space="preserve">   od  DN 100 ÷  DN  150</t>
  </si>
  <si>
    <t>spoj</t>
  </si>
  <si>
    <t>Dobava in montaža polietilenskih cevi DN32; PE100, SDR11 za PN16bar po standardu SIST EN 12201. Cevi se polagajo v rovu v zaščitne cevi.</t>
  </si>
  <si>
    <t xml:space="preserve">Dobava in montaža polietilenskih cevi DN90; PE100, SDR17 za PN10 bar po standardu SIST EN 12201 (zaščitne cevi). Cevi se polagajo na predhodno pripravljeno peščeno posteljico. </t>
  </si>
  <si>
    <t>EU-DN125-STANDARDNA SPOJKA-PN 16</t>
  </si>
  <si>
    <t>FF-DN80-PN 16 L=400mm</t>
  </si>
  <si>
    <t>FFK-45° (LOK)-DN125-16PN</t>
  </si>
  <si>
    <t>N -DN80-16PN</t>
  </si>
  <si>
    <t>MMA-DN125/80-16PN-STANDARDNA SPOJKA</t>
  </si>
  <si>
    <t>FFR-DN125/100-16PN-REDUKCIJA</t>
  </si>
  <si>
    <t>EU-DN125-STANDARDNA SPOJKA-PN 16 -Vi</t>
  </si>
  <si>
    <t>MMK-22.25° (LOK)-DN250-STANDARDNA SPOJKA -S-Vi</t>
  </si>
  <si>
    <t>MMK-45° (LOK)-DN250-STANDARDNA SPOJKA -S-Vi</t>
  </si>
  <si>
    <t>Dobava in montaža prirobničnega ovalnega zasuna DN80 (EN558), komplet z dvema tesniloma in vijaki, PN 1.6MPa. Dolžina 180mm.  EV zasuni morajo biti izdelani iz litine GGG400, z epoxy zaščito minimalne debeline 250 mikronov. Klin zasuna je zaščiten z EPDM elastomerno gumo. Vreteno zasuna je izdelano iz nerjavečega jekla in ga je možno menjati brez izvleka klina iz ohišja. Tesnenje na vretenu je izvedeno z dvema "O" tesniloma iz NBR. Konstrukcija puše iz POM omogoča pomik vretena navzgor ob prekomernih momentih (opozorilo). Na obeh straneh klina so poliamidna vodila pravokotne oblike za zmanjšanje trenja pri uporabi. Moment pri upravljanju ventila doseže vrednost 60% od dovoljene po standardu 1074. Spoj telesa in pokrova ventila je izveden brez vijakov in zagozd.  Ustrezati morajo standardu EN 1074 in ISO 7259.</t>
  </si>
  <si>
    <t>Dobava in montaža teleskopske-vgradbene garniture za navrtne zasune z navojnim priključkom DN25-DN32 , vgradbena višina h=1.0-1,5m.</t>
  </si>
  <si>
    <t>Dobava in montaža teleskopske-vgradbene garniture za navrtne zasune z navojnim priključkom DN25-DN32 , vgradbena višina h=1.5-2.3m.</t>
  </si>
  <si>
    <t>Dobava in montaža teleskopske-vgradbene garniture za navrtne zasune z navojnim priključkom DN65-DN82 , vgradbena višina h=1.5-2.3m.</t>
  </si>
  <si>
    <t>Dobava in montaža podzemnega hidranta DN80, NP1.6MPa, za globino vgradnje h=1.25m.</t>
  </si>
  <si>
    <t>Dobava in montaža navrtalnega oklepa (sedlo) iz nerjavečega jekla za cevi iz nodularne litine DN125/25, za vgradnjo na cevi brez tlaka.</t>
  </si>
  <si>
    <t xml:space="preserve">Dobava in montaža univerzalne prirobnične spojke iz nodularne litine z PEHD cevi DN100/DN110.        </t>
  </si>
  <si>
    <t xml:space="preserve">Dobava in montaža medeninaste prehodne spojke na polietilensko cev z notranjim navojem 1'' / DN32 mm.        </t>
  </si>
  <si>
    <t xml:space="preserve">Dobava in montaža ovalne varovalne teleskopske cestne kape iz litine GG 250 za podzemni požarni hidrant. Cesta kapa mora imeti samozaporni element. Podobno kot proizvajalec npr. Hawle.  Komplet z bazno ploščo. </t>
  </si>
  <si>
    <t xml:space="preserve">Izdelava zaščite vodovodnih instalacij na mestih križanj s kanalizacijo s PVC cevmi DN200mm SN4kN/m2, skupaj z PE distančniki na razmiku 1,0m in dva gumijasta kosa za zapiranje čela zaščitne cevi. Cevi so polno obbetonirane z betonom C12/16. </t>
  </si>
  <si>
    <t>Izdelava zaščite TT in električnih inštalacij  na mestih križanj s vodovodom s PVC cevmi DN160mm SN4kN/m2. Cevi se vzdolžno presekajo, namestijo in fiksirajo okoli obstoječih inštalacij, in polno obbetonirajo z betonom C12/16. Skupaj z iszkopom, zasipom in odvozom viška materila na deponijo do 20 km.</t>
  </si>
  <si>
    <t>Predpreizkus vodotesnosti cevovoda s tlačnim preizkusom.</t>
  </si>
  <si>
    <t>Glavni preizkus vodotesnosti cevovoda s tlačnim preizkusom.</t>
  </si>
  <si>
    <t>Izpiranje cevovoda</t>
  </si>
  <si>
    <t>Dezinfekcija in sanitarni preizkus vodovoda</t>
  </si>
  <si>
    <t>Dobava in polaganje opozorilnega traku z metalnim vložkom.</t>
  </si>
  <si>
    <t>Dobava in montaža označevalne tablice (SIST 1005) za označitev elementov vodovoda, vključno z montažnim materialom.</t>
  </si>
  <si>
    <t>SKUPAJ MONTAŽNA DELA:</t>
  </si>
  <si>
    <t>ZAKLJUČNA DELA</t>
  </si>
  <si>
    <t>Izdelava nosilne plasti mešanice enakomerno zrnatega drobljenca 0/32 iz kamnine in rezkanega asfalta  v debelini 25cm.</t>
  </si>
  <si>
    <t xml:space="preserve">Izdelava obrabnozaporne plasti bitumenskega betona AC 8 SURF B70/100, A3 v debelini 3,0 cm. </t>
  </si>
  <si>
    <t>Izdelava obrabnozaporne plasti bitumenskega betona AC 22 BASE B50/700, A4 v debelini 6,0 cm</t>
  </si>
  <si>
    <t xml:space="preserve">Izdelava tankoslojne prekinjene široke prečne črta v obliki trikotnikov (V-10.1)  z enokomponentno belo barvo, strojno, deb. plasti suhe snovi, 250 mikrometrov, perle 250g/m2. </t>
  </si>
  <si>
    <t>Izdelava druge tankoslojne označbe na vozišču z enokomponentno belo barvo, ročno deb. plasti suhe snovi 250 mikrometrov, perle 250 g/m2, napisi in simboli na vozišču.</t>
  </si>
  <si>
    <t>Izdelava tlakovane obrabne plasti iz granitnih kock dim 20x20x20 cm,  kompet s fugiranjem z cementno malto skladno s stanjem pred posegom..</t>
  </si>
  <si>
    <t>Stalni ali občasni geološki nadzor pri gradnji objekta, vključuje razna merjenja ali izračune stabilnosti objekta glede na geološke razmere terena.</t>
  </si>
  <si>
    <t>EUR</t>
  </si>
  <si>
    <t>Vnos v kataster komunalnih naprav skladno z navodili upravljavca.</t>
  </si>
  <si>
    <t>Projekt izvedenih del</t>
  </si>
  <si>
    <t>SKUPAJ ZAKLJUČNA DELA:</t>
  </si>
  <si>
    <t>REKAPITULACIJA STROŠKOV ZA:</t>
  </si>
  <si>
    <t>OPIS</t>
  </si>
  <si>
    <t>CENA</t>
  </si>
  <si>
    <t>JR KABELSKA KANALIZACIJA -  GRADBENI DEL</t>
  </si>
  <si>
    <t>JAVNA RAZSVETLJAVA - ELEKTROMONTAŽNI DEL</t>
  </si>
  <si>
    <t>IZDELAVA MERITEV (RAZSVETLJAVE, KABLOVODOV, OZEMLJITEV, ...)</t>
  </si>
  <si>
    <t>IZDELAVA PID PROJEKTNE DOKUMENTACIJE 1.000,00 €</t>
  </si>
  <si>
    <t>VREDNOST SKUPAJ BREZ DDV:</t>
  </si>
  <si>
    <t>DDV 22%:</t>
  </si>
  <si>
    <t>VREDNOST SKUPAJ Z DDV:</t>
  </si>
  <si>
    <r>
      <rPr>
        <sz val="8"/>
        <color indexed="8"/>
        <rFont val="Tahoma"/>
        <family val="2"/>
        <charset val="238"/>
      </rPr>
      <t xml:space="preserve">OPOZORILO PONUDNIKOM: 
</t>
    </r>
    <r>
      <rPr>
        <sz val="8"/>
        <color indexed="8"/>
        <rFont val="Tahoma"/>
        <family val="2"/>
        <charset val="238"/>
      </rPr>
      <t xml:space="preserve">
</t>
    </r>
    <r>
      <rPr>
        <sz val="8"/>
        <color indexed="8"/>
        <rFont val="Tahoma"/>
        <family val="2"/>
        <charset val="238"/>
      </rPr>
      <t xml:space="preserve">Pri starejših verzijah programa MS EXCEL lahko prihaja do težav v formatiranju celic in posledično nečitljivosti. 
</t>
    </r>
    <r>
      <rPr>
        <sz val="8"/>
        <color indexed="8"/>
        <rFont val="Tahoma"/>
        <family val="2"/>
        <charset val="238"/>
      </rPr>
      <t xml:space="preserve">
</t>
    </r>
    <r>
      <rPr>
        <sz val="8"/>
        <color indexed="8"/>
        <rFont val="Tahoma"/>
        <family val="2"/>
        <charset val="238"/>
      </rPr>
      <t xml:space="preserve">Pri črnih verzijah programske opreme MS EXCEL lahko prihaja do izpada nekaterih celic, napak v formulah, napačnih sklicev ali drugih napak. 
</t>
    </r>
    <r>
      <rPr>
        <sz val="8"/>
        <color indexed="8"/>
        <rFont val="Tahoma"/>
        <family val="2"/>
        <charset val="238"/>
      </rPr>
      <t xml:space="preserve">
</t>
    </r>
    <r>
      <rPr>
        <sz val="8"/>
        <color indexed="8"/>
        <rFont val="Tahoma"/>
        <family val="2"/>
        <charset val="238"/>
      </rPr>
      <t>Projektant ne prevzema odgovornosti za uporabo tovrstne programske opreme. Merodajen je popis v PDF formatu.</t>
    </r>
  </si>
  <si>
    <t>1. CR GRADBENI DEL – CR KABELSKA KANALIZACIJA (dobava in montaža)</t>
  </si>
  <si>
    <t>JR GRADBENI DEL - KABELSKA KANALIZACIJA SKUPAJ:</t>
  </si>
  <si>
    <t xml:space="preserve">Dobava in montaža materiala, preizkušanje in spuščanje v pogon komplet z vsem potrebnim materialom. 
</t>
  </si>
  <si>
    <t>artikel</t>
  </si>
  <si>
    <t>cena / kos</t>
  </si>
  <si>
    <t>količina * cena</t>
  </si>
  <si>
    <t>Strojni in deloma ročni izkop kabelskega kanala za JRi (1x SF cev fi=110mm) v  pločniku, zelenici, cestišču - dimenzije od 0.4x0,8m globine do 0.4x1.3m globine (teren IV - V. kat)</t>
  </si>
  <si>
    <t>m3</t>
  </si>
  <si>
    <t xml:space="preserve">Zasip jarka širine 0,4m v višini 0,7m s tamponskim materialom komplet z nabijanjem v plasteh debeline 10cm do ustrezne zbitosti  - izmera v zbitem stanju
</t>
  </si>
  <si>
    <t xml:space="preserve">Priprava posteljice iz peska granulacije 3-7mm (10cm) v jarku širine 0,4m ter delnim zasipom iz peska (20cm) komplet z nabijanjem v plasteh
</t>
  </si>
  <si>
    <t xml:space="preserve">Beton MB 15 za obbetoniranje cevi pod cestiščem
</t>
  </si>
  <si>
    <t xml:space="preserve">Odvoz odvečnega materijala
</t>
  </si>
  <si>
    <t xml:space="preserve">Dobava, polaganje in spajanje kabelske kanalizacije za priklop CR svetilk 
- 1 x Stigmaflex cev prereza fi=110 mm,  do posamezne svetilke 
</t>
  </si>
  <si>
    <t xml:space="preserve">Izkop in komplet izdelava tipskega betonskega jaška fi=80cm, l=1m, LTŽ pokrov 600x600mm IMP (teški promet)
</t>
  </si>
  <si>
    <t xml:space="preserve">Kandelaber h=5m od tal (za cono vetra C) – prilagojen za natik svetilke pod kotom 0°, opremljen z priključno ploščico PVE-5 z 6A varovalko. Ožičen in postavljen v projektiran temelj 
</t>
  </si>
  <si>
    <t>Čiščenje obstoječega kandelabra na licu mesta. Kandelaber višine h=10m, odstranjevanje obstoječe dotrajane barve, priprava kandelabra in ponovno antikorozijsko in dekorativno barvanje, vključno z vsem materialom in deli. Kandelaber se obdela na licu mesta z uporabo hidravličnega dvigalom oz drugih pomagal.</t>
  </si>
  <si>
    <t>Dobava in montaža tipskega betonskega temelja betonskega temelja velikosti 900/70/80cm tip JADRANKA Koper, ali ustrezen.
Izkop jame, planiranje in niveliranje dna s pustim betonom. Postavitev temelja na mesto, ter zasipanje s pustim betonom</t>
  </si>
  <si>
    <t>Izkopi in komplet izdelava prehoda nove kabelske kanalizacije v obstoječ kandelaber</t>
  </si>
  <si>
    <t xml:space="preserve">PVC opozorilni trak
</t>
  </si>
  <si>
    <t xml:space="preserve">Plastični ščitnik
</t>
  </si>
  <si>
    <t xml:space="preserve">Valjanec Fe Zn 25x4 mm in priklop na ozemljitev,  ter na vse kandelabre JR
</t>
  </si>
  <si>
    <t xml:space="preserve">Zakoličba nove trase CR kabelske kanalizacije
</t>
  </si>
  <si>
    <t xml:space="preserve">Izvedba križanj 
</t>
  </si>
  <si>
    <t xml:space="preserve">Nepredvidena dela z vpisom v gradbeni dnevnik
</t>
  </si>
  <si>
    <t xml:space="preserve">Projektantski nadzor
</t>
  </si>
  <si>
    <t xml:space="preserve">Stroški nadzora upravlajlcev komunalnih naprav (Elektro, Telekom, T2, KaTe)
Ocenjeno
</t>
  </si>
  <si>
    <t>0.1</t>
  </si>
  <si>
    <t xml:space="preserve">Zarisovanje, pregled, priklopi, instalacijske meritve, spuščanje v pogon in nepredvidena dela
</t>
  </si>
  <si>
    <t>0.2</t>
  </si>
  <si>
    <t xml:space="preserve">Drobni montažni material, transport in manipulacijski stroški
</t>
  </si>
  <si>
    <t>2. CR ELEKTROMONTAŽNI DEL -  (dobava in montaža)</t>
  </si>
  <si>
    <t xml:space="preserve"> CR ELEKTROMONTAŽNI DEL SKUPAJ:</t>
  </si>
  <si>
    <t xml:space="preserve">Dobava in montaža materiala, preizkušanje in spuščanje v pogon komplet z vsem potrebnim materialom.
</t>
  </si>
  <si>
    <t xml:space="preserve">Priključitev napajalnih kablov CR  v obstoječi svetilki JRi, vključno z eventuelnimi potrebnimi drtobnimi deli (čiščenje , zamenjava ploščice PR5, čiščenje kontaktov)
- komplet izvedba priklopa.
</t>
  </si>
  <si>
    <t xml:space="preserve">Izdelava kabelskih končnikov za kabel 4x16 mm2 - AKK, za notranjo  montažo in priklop kabla
</t>
  </si>
  <si>
    <t xml:space="preserve">Dobava, montaža, polaganje in priklop novega napajalno krmilnega kabla v posamezni CR svetilki. Tip kabla NAYY-J 4x16mm2 + 2,5mm2; uvlečen v novo CR kabelsko kanalizacijo
</t>
  </si>
  <si>
    <t xml:space="preserve">Ožičenje kandelabrov, kabel za priključitev svetilk
NYM-J 3 x 1,5 mm2
</t>
  </si>
  <si>
    <t xml:space="preserve">Stroški nadzora Elektro (ocenjeno)
</t>
  </si>
  <si>
    <t>Informativni DDV po 76.a členu</t>
  </si>
  <si>
    <t>SKUPAJ (z nepovračjivim DDV):</t>
  </si>
  <si>
    <t>Nepovračjivi DDV (22%)</t>
  </si>
  <si>
    <t>Informativni prikaz DDV 76.a člen (22%)</t>
  </si>
  <si>
    <t>SKUPAJ brez DDV:</t>
  </si>
  <si>
    <t>NEPREDVIDENA DELA (10%)</t>
  </si>
  <si>
    <t xml:space="preserve">Postavitev kandelabra
</t>
  </si>
  <si>
    <t>Izdela s cementom vezane (stabilizirane) nosilne plasti drobljenca - mešanje na mestu vgraditve v debelini 20cm</t>
  </si>
  <si>
    <t>3.1.2 Vezane spodnje nosilne plasti s hidravličnimi</t>
  </si>
  <si>
    <t>Dobava in vgraditev dvignjenega vtočnega robnika iz klesanega naravnega kamna s prerezom 12/25 cm s posnetim robom 2cm</t>
  </si>
  <si>
    <t>Dobava in vgraditev dvignjenega robnika iz klesanega  naravnega kamna s prerezom 12/25 cm s posnetim robom 2cm (+12cm)</t>
  </si>
  <si>
    <t>Dobava in vgraditev dvignjenega robnika iz klesanega naravnega kamna s prerezom 12/25 cm (+1,5cm) s posnetim robom 2cm</t>
  </si>
  <si>
    <t>Dobava in vgraditev dvignjenega robnika iz klesanega  naravnega kamna s prerezom 12/25 cm (+0cm) s posnetim robom 2cm</t>
  </si>
  <si>
    <t>Dobava in vgraditev dvignjenega robnika iz klesanega naravnega kamna s prerezom 12/25 cm (+12cm) s ponetim robom 2cm</t>
  </si>
  <si>
    <t>Dobava in vgraditev dvignjenega robnika iz klesanega naravnega kamna s prerezom 12/25 cm (+0cm) s posnetim robom 2cm</t>
  </si>
  <si>
    <t>Izdelava obrabne plasti iz malih tlakovcev iz silikatne kamnine velikosti 8/8/8cm, stiki zaliti s cementno malto, na podložni plasti cementne (lepilne) malte, debeline 6cm na stabilizirani tamponski podlagi (31.236)</t>
  </si>
  <si>
    <t xml:space="preserve">Dobava in vgradnja vodovodne cevi, ki morajo biti izdelane na obojko v skladu s SIST EN 545:2010 najmanj preferenčnega tlačnega razreda C40., z odgovarjajočimi spoji za različne primere vgradnje. 
Cevi morajo biti na zunanji strani zaščitne z aktivno galvansko zaščito, ki omogoča vgradnjo cevi tudi v agresivnejšo zemljo (z zlitino Zn + Al minimalne debeline 400 g/m2 v razmerju 85% Zn in ostalo Al) , na notranji strani pa s cementno oblogo; vse v skladu z EN545:2010 (cementna obloga mora biti narejena s pitno vodo, cement tipa CEM III-B ex BFC pa mora biti v skladu z EN197-1 z CE oznako (certifikat)). Spojniki za cevi iz NL s standardnim razstavljivim spojem oziroma s sidrnim razstavljivim spojem morajo biti izdelani iz duktilne litine GGG 400 v skladu z ISO 2531, z zunanjo in notranjo epoksi zaščito. Vse vrste  obojčnih tesnil oz. spojev mora biti zaradi zagotovitve kvalitete spoja preizkušeno skupaj s cevmi (certifikat). Komplet s spojnim materialom in tesnili. Cevi se polagajo na predhodno pripravljeno peščeno posteljico. 
</t>
  </si>
  <si>
    <t xml:space="preserve">Dobava fazonskih kosov iz nodularne litine GGG 400 v skladu s SIST EN 545:2010, PN=16 bara zunanje in notranje zaščitenih proti koroziji s epoksidnim premazom. 
Prirobnični fazonski kosi standardne izvedbe morajo imeti vrtljivo prirobnico, ostali (samo FF kos) pa imajo lahko fiksno, obojčni fazonski kosi morajo standardno tesnilo. 
Prirobnični fazonski kosi so standardne izvedbe. Komplet z vijaki, maticami in podložkami iz pocinkanega jekla in  tesnil iz EPDM gume s kovinskim jedrom iz jekla. 
</t>
  </si>
  <si>
    <t xml:space="preserve">Dobava fazonskih kosov iz nodularne litine GGG 400 v skladu s SIST EN 545:2010, PN=16 bara zunanje in notranje zaščitenih proti koroziji s epoksidnim premazom. 
Prirobnični fazonski kosi standardne izvedbe morajo imeti vrtljivo prirobnico, ostali (samo FF kos) pa imajo lahko fiksno, obojčni fazonski kosi s sirdrano spojko in tesnilom z metalnim sidrnim vložkom.  
Prirobnični fazonski kosi so standardne izvedbe. Komplet z vijaki, maticami in podložkami iz pocinkanega jekla in  tesnil iz EPDM gume s kovinskim jedrom iz jekla. 
</t>
  </si>
  <si>
    <t>Dobava in montaža kotnega ventila za vertikalno vgradnjo po sistemu HAWLE-ZAK-34/1'' ali enekovredno za hišne priključke.</t>
  </si>
  <si>
    <t>Dobava in montaža varovalne teleskopske cestne kape DN25-DN32  iz litine GG 250. Cesta kapa mora imeti samozaporni element. Podobno kot proizvajalec npr. Saint-Gobain PAM ali enkovredno. Z napisom VODA. Komplet z bazno ploščo.</t>
  </si>
  <si>
    <t>Dobava in montaža varovalne teleskopske cestne kape DN65-DN80  iz litine GG 250. Cesta kapa mora imeti samozaporni element. Podobno kot proizvajalec npr. Saint-Gobain PAM ali enkovredno. Z napisom VODA. Komplet z bazno ploščo.</t>
  </si>
  <si>
    <t>Izvedba križanja plinovoda PEHD DN110 z vodovodno cevjo DN125. Obstoječa cev plinovoda se zaščiti z izolacijo ''Rockshield'' ali enakovredno , okoli cevi se postavi jeklen profil RHS 300x150x4mm, vzdolžno presekan na pol. Zaščita z jeklenim profilom se pritrdi okoli cevi z PVC vrvicami na razmiku 1,5m. Na začetku in koncu prekopa se varovanje podpre z dvema tramiča dim. 10x10cm, ki preprečita posedanje v fazi izvedbe kanalizacije. Ob zasutju se pod plinovodom izvede posteljica v deb. 10cm, cev se zasuje do višine 10cm nad temenom s peskom 0-4mm.</t>
  </si>
  <si>
    <t>Dobava in vgraditev pogreznjenega robnika iz naravnega kamna s prerezom 5/15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</si>
</sst>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dd/mm/yy"/>
    <numFmt numFmtId="166" formatCode="#.##0"/>
    <numFmt numFmtId="167" formatCode="0.0"/>
    <numFmt numFmtId="168" formatCode="#,##0.00&quot; €&quot;"/>
    <numFmt numFmtId="169" formatCode="_-* #,##0.00\ [$€-1]_-;\-* #,##0.00\ [$€-1]_-;_-* &quot;-&quot;??\ [$€-1]_-;_-@_-"/>
  </numFmts>
  <fonts count="49">
    <font>
      <sz val="10"/>
      <name val="Arial"/>
      <charset val="238"/>
    </font>
    <font>
      <sz val="11"/>
      <name val="Arial"/>
      <family val="2"/>
      <charset val="238"/>
    </font>
    <font>
      <sz val="10"/>
      <name val="Arial"/>
      <family val="2"/>
      <charset val="238"/>
    </font>
    <font>
      <b/>
      <sz val="11"/>
      <name val="Arial"/>
      <family val="2"/>
      <charset val="238"/>
    </font>
    <font>
      <sz val="12"/>
      <name val="Arial"/>
      <family val="2"/>
      <charset val="238"/>
    </font>
    <font>
      <b/>
      <sz val="10"/>
      <name val="Arial"/>
      <family val="2"/>
      <charset val="238"/>
    </font>
    <font>
      <b/>
      <sz val="11"/>
      <name val="Arial CE"/>
      <family val="2"/>
      <charset val="238"/>
    </font>
    <font>
      <sz val="11"/>
      <name val="Arial CE"/>
      <family val="2"/>
      <charset val="238"/>
    </font>
    <font>
      <i/>
      <sz val="10"/>
      <name val="Times New Roman CE"/>
      <family val="1"/>
      <charset val="238"/>
    </font>
    <font>
      <i/>
      <sz val="11"/>
      <name val="Arial"/>
      <family val="2"/>
      <charset val="238"/>
    </font>
    <font>
      <i/>
      <sz val="10"/>
      <name val="Arial"/>
      <family val="2"/>
      <charset val="238"/>
    </font>
    <font>
      <vertAlign val="superscript"/>
      <sz val="11"/>
      <name val="Arial"/>
      <family val="2"/>
      <charset val="238"/>
    </font>
    <font>
      <sz val="11"/>
      <name val="Symbol"/>
      <family val="1"/>
      <charset val="2"/>
    </font>
    <font>
      <i/>
      <sz val="12"/>
      <name val="Arial"/>
      <family val="2"/>
      <charset val="238"/>
    </font>
    <font>
      <i/>
      <sz val="10"/>
      <name val="SL Dutch"/>
      <charset val="1"/>
    </font>
    <font>
      <sz val="11"/>
      <color rgb="FF000000"/>
      <name val="Arial"/>
      <family val="2"/>
      <charset val="238"/>
    </font>
    <font>
      <b/>
      <sz val="11"/>
      <color rgb="FF000000"/>
      <name val="Arial"/>
      <family val="2"/>
      <charset val="1"/>
    </font>
    <font>
      <sz val="11"/>
      <color rgb="FF000000"/>
      <name val="Arial"/>
      <family val="2"/>
      <charset val="1"/>
    </font>
    <font>
      <b/>
      <sz val="11"/>
      <color rgb="FF00000A"/>
      <name val="Arial"/>
      <family val="2"/>
      <charset val="1"/>
    </font>
    <font>
      <sz val="11"/>
      <color rgb="FF00000A"/>
      <name val="Arial"/>
      <family val="2"/>
      <charset val="1"/>
    </font>
    <font>
      <b/>
      <sz val="11"/>
      <color rgb="FF000000"/>
      <name val="Arial"/>
      <family val="2"/>
    </font>
    <font>
      <sz val="11"/>
      <name val="Arial"/>
      <family val="2"/>
      <charset val="1"/>
    </font>
    <font>
      <vertAlign val="superscript"/>
      <sz val="10"/>
      <name val="Arial"/>
      <family val="2"/>
      <charset val="238"/>
    </font>
    <font>
      <sz val="11"/>
      <color indexed="17"/>
      <name val="Arial"/>
      <family val="2"/>
      <charset val="238"/>
    </font>
    <font>
      <b/>
      <sz val="14"/>
      <name val="Arial"/>
      <family val="2"/>
      <charset val="238"/>
    </font>
    <font>
      <sz val="10"/>
      <color indexed="17"/>
      <name val="Arial"/>
      <family val="2"/>
      <charset val="238"/>
    </font>
    <font>
      <b/>
      <sz val="11"/>
      <color indexed="12"/>
      <name val="Arial"/>
      <family val="2"/>
      <charset val="238"/>
    </font>
    <font>
      <sz val="10"/>
      <color indexed="9"/>
      <name val="Arial"/>
      <family val="2"/>
      <charset val="238"/>
    </font>
    <font>
      <sz val="10"/>
      <color theme="0"/>
      <name val="Arial"/>
      <family val="2"/>
      <charset val="238"/>
    </font>
    <font>
      <sz val="10"/>
      <color indexed="10"/>
      <name val="Arial"/>
      <family val="2"/>
      <charset val="238"/>
    </font>
    <font>
      <sz val="10"/>
      <name val="Arial CE"/>
      <family val="2"/>
      <charset val="238"/>
    </font>
    <font>
      <vertAlign val="superscript"/>
      <sz val="10"/>
      <name val="Arial CE"/>
      <family val="2"/>
      <charset val="238"/>
    </font>
    <font>
      <sz val="10"/>
      <color indexed="9"/>
      <name val="Arial CE"/>
      <family val="2"/>
      <charset val="238"/>
    </font>
    <font>
      <sz val="10"/>
      <color theme="0"/>
      <name val="Arial CE"/>
      <family val="2"/>
      <charset val="238"/>
    </font>
    <font>
      <sz val="10"/>
      <color indexed="8"/>
      <name val="Arial CE"/>
      <family val="2"/>
      <charset val="238"/>
    </font>
    <font>
      <sz val="10"/>
      <name val="Arial Narrow CE"/>
      <family val="2"/>
      <charset val="238"/>
    </font>
    <font>
      <sz val="10"/>
      <color indexed="8"/>
      <name val="Arial"/>
      <family val="2"/>
      <charset val="238"/>
    </font>
    <font>
      <b/>
      <sz val="10"/>
      <color indexed="8"/>
      <name val="Tahoma"/>
      <family val="2"/>
      <charset val="238"/>
    </font>
    <font>
      <sz val="8"/>
      <color indexed="8"/>
      <name val="Tahoma"/>
      <family val="2"/>
      <charset val="238"/>
    </font>
    <font>
      <b/>
      <sz val="8"/>
      <color indexed="8"/>
      <name val="Tahoma"/>
      <family val="2"/>
      <charset val="238"/>
    </font>
    <font>
      <sz val="10"/>
      <color indexed="8"/>
      <name val="Arial"/>
      <family val="2"/>
      <charset val="238"/>
    </font>
    <font>
      <b/>
      <sz val="10"/>
      <color indexed="8"/>
      <name val="Arial"/>
      <family val="2"/>
      <charset val="238"/>
    </font>
    <font>
      <sz val="8"/>
      <color indexed="8"/>
      <name val="Arial"/>
      <family val="2"/>
      <charset val="238"/>
    </font>
    <font>
      <b/>
      <sz val="8"/>
      <color indexed="8"/>
      <name val="Arial"/>
      <family val="2"/>
      <charset val="238"/>
    </font>
    <font>
      <b/>
      <u/>
      <sz val="10"/>
      <color indexed="8"/>
      <name val="Arial"/>
      <family val="2"/>
      <charset val="238"/>
    </font>
    <font>
      <b/>
      <i/>
      <sz val="11"/>
      <name val="Arial"/>
      <family val="2"/>
      <charset val="238"/>
    </font>
    <font>
      <b/>
      <i/>
      <sz val="11"/>
      <color indexed="12"/>
      <name val="Arial"/>
      <family val="2"/>
      <charset val="238"/>
    </font>
    <font>
      <b/>
      <i/>
      <sz val="10"/>
      <name val="Arial"/>
      <family val="2"/>
      <charset val="238"/>
    </font>
    <font>
      <b/>
      <sz val="8"/>
      <name val="Tahoma"/>
      <family val="2"/>
      <charset val="238"/>
    </font>
  </fonts>
  <fills count="8">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rgb="FFDDDDDD"/>
        <bgColor rgb="FFCCFFCC"/>
      </patternFill>
    </fill>
    <fill>
      <patternFill patternType="solid">
        <fgColor indexed="44"/>
        <bgColor indexed="31"/>
      </patternFill>
    </fill>
    <fill>
      <patternFill patternType="solid">
        <fgColor theme="2" tint="-0.249977111117893"/>
        <bgColor indexed="34"/>
      </patternFill>
    </fill>
    <fill>
      <patternFill patternType="solid">
        <fgColor rgb="FFFFFFCC"/>
        <bgColor indexed="64"/>
      </patternFill>
    </fill>
  </fills>
  <borders count="93">
    <border>
      <left/>
      <right/>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8"/>
      </top>
      <bottom/>
      <diagonal/>
    </border>
    <border>
      <left/>
      <right/>
      <top style="double">
        <color indexed="64"/>
      </top>
      <bottom style="double">
        <color indexed="64"/>
      </bottom>
      <diagonal/>
    </border>
    <border>
      <left style="double">
        <color indexed="8"/>
      </left>
      <right style="double">
        <color indexed="8"/>
      </right>
      <top style="double">
        <color indexed="8"/>
      </top>
      <bottom style="double">
        <color indexed="8"/>
      </bottom>
      <diagonal/>
    </border>
    <border>
      <left/>
      <right style="thin">
        <color indexed="64"/>
      </right>
      <top/>
      <bottom/>
      <diagonal/>
    </border>
    <border>
      <left/>
      <right/>
      <top style="medium">
        <color auto="1"/>
      </top>
      <bottom style="thin">
        <color auto="1"/>
      </bottom>
      <diagonal/>
    </border>
    <border>
      <left/>
      <right/>
      <top style="hair">
        <color auto="1"/>
      </top>
      <bottom style="hair">
        <color auto="1"/>
      </bottom>
      <diagonal/>
    </border>
    <border>
      <left/>
      <right/>
      <top style="thin">
        <color auto="1"/>
      </top>
      <bottom style="medium">
        <color auto="1"/>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top/>
      <bottom style="medium">
        <color indexed="8"/>
      </bottom>
      <diagonal/>
    </border>
    <border>
      <left style="medium">
        <color indexed="8"/>
      </left>
      <right/>
      <top style="medium">
        <color indexed="8"/>
      </top>
      <bottom style="medium">
        <color indexed="8"/>
      </bottom>
      <diagonal/>
    </border>
    <border>
      <left/>
      <right/>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right/>
      <top style="thin">
        <color indexed="8"/>
      </top>
      <bottom style="medium">
        <color indexed="8"/>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thin">
        <color indexed="11"/>
      </right>
      <top style="hair">
        <color indexed="8"/>
      </top>
      <bottom style="hair">
        <color indexed="8"/>
      </bottom>
      <diagonal/>
    </border>
    <border>
      <left style="thin">
        <color indexed="11"/>
      </left>
      <right style="thin">
        <color indexed="11"/>
      </right>
      <top style="hair">
        <color indexed="8"/>
      </top>
      <bottom style="hair">
        <color indexed="8"/>
      </bottom>
      <diagonal/>
    </border>
    <border>
      <left style="thin">
        <color indexed="11"/>
      </left>
      <right style="hair">
        <color indexed="8"/>
      </right>
      <top style="hair">
        <color indexed="8"/>
      </top>
      <bottom style="hair">
        <color indexed="8"/>
      </bottom>
      <diagonal/>
    </border>
    <border>
      <left style="hair">
        <color indexed="8"/>
      </left>
      <right style="thin">
        <color indexed="11"/>
      </right>
      <top style="hair">
        <color indexed="8"/>
      </top>
      <bottom/>
      <diagonal/>
    </border>
    <border>
      <left style="hair">
        <color indexed="8"/>
      </left>
      <right style="hair">
        <color indexed="8"/>
      </right>
      <top/>
      <bottom style="hair">
        <color indexed="8"/>
      </bottom>
      <diagonal/>
    </border>
    <border>
      <left style="hair">
        <color indexed="8"/>
      </left>
      <right style="thin">
        <color indexed="11"/>
      </right>
      <top style="hair">
        <color indexed="8"/>
      </top>
      <bottom style="thin">
        <color indexed="11"/>
      </bottom>
      <diagonal/>
    </border>
    <border>
      <left style="thin">
        <color indexed="11"/>
      </left>
      <right style="hair">
        <color indexed="8"/>
      </right>
      <top style="hair">
        <color indexed="8"/>
      </top>
      <bottom style="thin">
        <color indexed="11"/>
      </bottom>
      <diagonal/>
    </border>
    <border>
      <left style="hair">
        <color indexed="8"/>
      </left>
      <right style="hair">
        <color indexed="8"/>
      </right>
      <top style="thin">
        <color indexed="11"/>
      </top>
      <bottom style="hair">
        <color indexed="8"/>
      </bottom>
      <diagonal/>
    </border>
    <border>
      <left style="medium">
        <color indexed="8"/>
      </left>
      <right/>
      <top style="medium">
        <color indexed="8"/>
      </top>
      <bottom/>
      <diagonal/>
    </border>
    <border>
      <left style="thin">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64"/>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8"/>
      </left>
      <right style="thin">
        <color indexed="8"/>
      </right>
      <top style="medium">
        <color indexed="64"/>
      </top>
      <bottom style="medium">
        <color indexed="64"/>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s>
  <cellStyleXfs count="5">
    <xf numFmtId="0" fontId="0" fillId="0" borderId="0"/>
    <xf numFmtId="0" fontId="2" fillId="0" borderId="0"/>
    <xf numFmtId="0" fontId="2" fillId="0" borderId="0"/>
    <xf numFmtId="1" fontId="14" fillId="0" borderId="0"/>
    <xf numFmtId="0" fontId="36" fillId="0" borderId="0" applyNumberFormat="0" applyFill="0" applyBorder="0" applyProtection="0"/>
  </cellStyleXfs>
  <cellXfs count="666">
    <xf numFmtId="0" fontId="0" fillId="0" borderId="0" xfId="0"/>
    <xf numFmtId="0" fontId="1" fillId="0" borderId="0" xfId="0" applyFont="1"/>
    <xf numFmtId="0" fontId="2" fillId="0" borderId="0" xfId="0" applyFont="1"/>
    <xf numFmtId="0" fontId="1" fillId="0" borderId="0" xfId="0" applyFont="1" applyAlignment="1">
      <alignment vertical="top"/>
    </xf>
    <xf numFmtId="3" fontId="1" fillId="0" borderId="0" xfId="0" applyNumberFormat="1" applyFont="1" applyAlignment="1">
      <alignment vertical="top"/>
    </xf>
    <xf numFmtId="0" fontId="3" fillId="0" borderId="0" xfId="0" applyFont="1" applyAlignment="1">
      <alignment vertical="top" wrapText="1"/>
    </xf>
    <xf numFmtId="164" fontId="1" fillId="0" borderId="0" xfId="0" applyNumberFormat="1" applyFont="1"/>
    <xf numFmtId="4" fontId="1" fillId="0" borderId="0" xfId="0" applyNumberFormat="1" applyFont="1"/>
    <xf numFmtId="0" fontId="1" fillId="0" borderId="0" xfId="0" applyFont="1" applyAlignment="1">
      <alignment vertical="top" wrapText="1"/>
    </xf>
    <xf numFmtId="0" fontId="1" fillId="0" borderId="4" xfId="0" applyFont="1" applyBorder="1"/>
    <xf numFmtId="4" fontId="3" fillId="0" borderId="2" xfId="0" applyNumberFormat="1" applyFont="1" applyBorder="1"/>
    <xf numFmtId="0" fontId="3" fillId="0" borderId="0" xfId="0" applyFont="1" applyAlignment="1">
      <alignment vertical="top"/>
    </xf>
    <xf numFmtId="3" fontId="3" fillId="0" borderId="0" xfId="0" applyNumberFormat="1" applyFont="1" applyAlignment="1">
      <alignment vertical="top"/>
    </xf>
    <xf numFmtId="0" fontId="3" fillId="0" borderId="0" xfId="0" applyFont="1" applyAlignment="1">
      <alignment horizontal="left" vertical="top"/>
    </xf>
    <xf numFmtId="3" fontId="3" fillId="0" borderId="0" xfId="0" applyNumberFormat="1" applyFont="1" applyAlignment="1">
      <alignment horizontal="left" vertical="top"/>
    </xf>
    <xf numFmtId="164" fontId="1" fillId="0" borderId="0" xfId="0" applyNumberFormat="1" applyFont="1" applyAlignment="1">
      <alignment wrapText="1"/>
    </xf>
    <xf numFmtId="49" fontId="3" fillId="0" borderId="0" xfId="0" applyNumberFormat="1" applyFont="1"/>
    <xf numFmtId="0" fontId="1" fillId="0" borderId="0" xfId="1" applyFont="1"/>
    <xf numFmtId="49" fontId="1" fillId="0" borderId="0" xfId="0" applyNumberFormat="1" applyFont="1" applyAlignment="1">
      <alignment vertical="top"/>
    </xf>
    <xf numFmtId="165" fontId="1" fillId="0" borderId="0" xfId="0" applyNumberFormat="1" applyFont="1" applyAlignment="1">
      <alignment vertical="top"/>
    </xf>
    <xf numFmtId="0" fontId="1" fillId="0" borderId="5" xfId="0" applyFont="1" applyBorder="1" applyAlignment="1">
      <alignment vertical="top"/>
    </xf>
    <xf numFmtId="3" fontId="1" fillId="0" borderId="5" xfId="0" applyNumberFormat="1" applyFont="1" applyBorder="1" applyAlignment="1">
      <alignment vertical="top"/>
    </xf>
    <xf numFmtId="0" fontId="1" fillId="0" borderId="5" xfId="0" applyFont="1" applyBorder="1" applyAlignment="1">
      <alignment vertical="top" wrapText="1"/>
    </xf>
    <xf numFmtId="0" fontId="1" fillId="0" borderId="5" xfId="0" applyFont="1" applyBorder="1"/>
    <xf numFmtId="164" fontId="1" fillId="0" borderId="5" xfId="0" applyNumberFormat="1" applyFont="1" applyBorder="1"/>
    <xf numFmtId="4" fontId="1" fillId="2" borderId="0" xfId="0" applyNumberFormat="1" applyFont="1" applyFill="1"/>
    <xf numFmtId="0" fontId="3" fillId="0" borderId="6" xfId="0" applyFont="1" applyBorder="1" applyAlignment="1">
      <alignment vertical="top"/>
    </xf>
    <xf numFmtId="3" fontId="1" fillId="0" borderId="7" xfId="0" applyNumberFormat="1" applyFont="1" applyBorder="1" applyAlignment="1">
      <alignment vertical="top"/>
    </xf>
    <xf numFmtId="0" fontId="1" fillId="0" borderId="7" xfId="0" applyFont="1" applyBorder="1" applyAlignment="1">
      <alignment vertical="top" wrapText="1"/>
    </xf>
    <xf numFmtId="0" fontId="1" fillId="0" borderId="7" xfId="0" applyFont="1" applyBorder="1"/>
    <xf numFmtId="164" fontId="1" fillId="2" borderId="7" xfId="0" applyNumberFormat="1" applyFont="1" applyFill="1" applyBorder="1"/>
    <xf numFmtId="4" fontId="1" fillId="0" borderId="7" xfId="0" applyNumberFormat="1" applyFont="1" applyBorder="1"/>
    <xf numFmtId="4" fontId="1" fillId="0" borderId="8" xfId="0" applyNumberFormat="1" applyFont="1" applyBorder="1"/>
    <xf numFmtId="0" fontId="3" fillId="0" borderId="9" xfId="0" applyFont="1" applyBorder="1" applyAlignment="1">
      <alignment vertical="top"/>
    </xf>
    <xf numFmtId="164" fontId="1" fillId="2" borderId="0" xfId="0" applyNumberFormat="1" applyFont="1" applyFill="1"/>
    <xf numFmtId="4" fontId="1" fillId="0" borderId="4" xfId="0" applyNumberFormat="1" applyFont="1" applyBorder="1"/>
    <xf numFmtId="0" fontId="3" fillId="0" borderId="10" xfId="0" applyFont="1" applyBorder="1" applyAlignment="1">
      <alignment vertical="top"/>
    </xf>
    <xf numFmtId="3" fontId="1" fillId="0" borderId="11" xfId="0" applyNumberFormat="1" applyFont="1" applyBorder="1" applyAlignment="1">
      <alignment vertical="top"/>
    </xf>
    <xf numFmtId="0" fontId="1" fillId="0" borderId="11" xfId="0" applyFont="1" applyBorder="1" applyAlignment="1">
      <alignment vertical="top" wrapText="1"/>
    </xf>
    <xf numFmtId="0" fontId="1" fillId="0" borderId="11" xfId="0" applyFont="1" applyBorder="1"/>
    <xf numFmtId="164" fontId="1" fillId="2" borderId="11" xfId="0" applyNumberFormat="1" applyFont="1" applyFill="1" applyBorder="1"/>
    <xf numFmtId="4" fontId="1" fillId="0" borderId="11" xfId="0" applyNumberFormat="1" applyFont="1" applyBorder="1"/>
    <xf numFmtId="4" fontId="1" fillId="0" borderId="12" xfId="0" applyNumberFormat="1" applyFont="1" applyBorder="1"/>
    <xf numFmtId="4" fontId="3" fillId="2" borderId="13" xfId="0" applyNumberFormat="1" applyFont="1" applyFill="1" applyBorder="1"/>
    <xf numFmtId="4" fontId="1" fillId="0" borderId="14" xfId="0" applyNumberFormat="1" applyFont="1" applyBorder="1"/>
    <xf numFmtId="0" fontId="3" fillId="0" borderId="0" xfId="0" applyFont="1"/>
    <xf numFmtId="164" fontId="3" fillId="0" borderId="0" xfId="0" applyNumberFormat="1" applyFont="1"/>
    <xf numFmtId="0" fontId="4" fillId="0" borderId="0" xfId="0" applyFont="1" applyAlignment="1">
      <alignment horizontal="center"/>
    </xf>
    <xf numFmtId="0" fontId="5" fillId="0" borderId="0" xfId="0" applyFont="1"/>
    <xf numFmtId="0" fontId="1" fillId="0" borderId="19" xfId="0" applyFont="1" applyBorder="1" applyAlignment="1">
      <alignment vertical="top"/>
    </xf>
    <xf numFmtId="0" fontId="1" fillId="0" borderId="19" xfId="0" applyFont="1" applyBorder="1"/>
    <xf numFmtId="164" fontId="1" fillId="0" borderId="19" xfId="0" applyNumberFormat="1" applyFont="1" applyBorder="1"/>
    <xf numFmtId="3" fontId="1" fillId="0" borderId="19" xfId="0" applyNumberFormat="1" applyFont="1" applyBorder="1" applyAlignment="1">
      <alignment horizontal="left" vertical="top"/>
    </xf>
    <xf numFmtId="0" fontId="1" fillId="0" borderId="19" xfId="0" applyFont="1" applyBorder="1" applyAlignment="1">
      <alignment vertical="top" wrapText="1"/>
    </xf>
    <xf numFmtId="0" fontId="6" fillId="0" borderId="0" xfId="0" applyFont="1" applyAlignment="1">
      <alignment vertical="top"/>
    </xf>
    <xf numFmtId="3" fontId="7" fillId="0" borderId="0" xfId="0" applyNumberFormat="1" applyFont="1" applyAlignment="1">
      <alignment vertical="top"/>
    </xf>
    <xf numFmtId="0" fontId="7" fillId="0" borderId="0" xfId="0" applyFont="1" applyAlignment="1">
      <alignment vertical="top" wrapText="1"/>
    </xf>
    <xf numFmtId="0" fontId="7" fillId="0" borderId="0" xfId="0" applyFont="1"/>
    <xf numFmtId="164" fontId="7" fillId="0" borderId="0" xfId="0" applyNumberFormat="1" applyFont="1"/>
    <xf numFmtId="4" fontId="7" fillId="0" borderId="0" xfId="0" applyNumberFormat="1" applyFont="1"/>
    <xf numFmtId="1" fontId="8" fillId="0" borderId="0" xfId="0" applyNumberFormat="1" applyFont="1"/>
    <xf numFmtId="0" fontId="2" fillId="2" borderId="0" xfId="0" applyFont="1" applyFill="1"/>
    <xf numFmtId="0" fontId="9" fillId="0" borderId="0" xfId="0" applyFont="1"/>
    <xf numFmtId="3" fontId="9" fillId="0" borderId="0" xfId="0" applyNumberFormat="1" applyFont="1" applyAlignment="1">
      <alignment vertical="top"/>
    </xf>
    <xf numFmtId="0" fontId="9" fillId="0" borderId="0" xfId="0" applyFont="1" applyAlignment="1">
      <alignment vertical="top" wrapText="1"/>
    </xf>
    <xf numFmtId="0" fontId="9" fillId="0" borderId="0" xfId="1" applyFont="1"/>
    <xf numFmtId="164" fontId="9" fillId="2" borderId="0" xfId="0" applyNumberFormat="1" applyFont="1" applyFill="1"/>
    <xf numFmtId="49" fontId="9" fillId="0" borderId="0" xfId="0" applyNumberFormat="1" applyFont="1"/>
    <xf numFmtId="164" fontId="9" fillId="0" borderId="0" xfId="0" applyNumberFormat="1" applyFont="1"/>
    <xf numFmtId="0" fontId="10" fillId="0" borderId="0" xfId="0" applyFont="1"/>
    <xf numFmtId="0" fontId="1" fillId="3" borderId="0" xfId="0" applyFont="1" applyFill="1"/>
    <xf numFmtId="0" fontId="13" fillId="0" borderId="0" xfId="0" applyFont="1" applyAlignment="1">
      <alignment horizontal="center"/>
    </xf>
    <xf numFmtId="4" fontId="3" fillId="0" borderId="20" xfId="0" applyNumberFormat="1" applyFont="1" applyBorder="1"/>
    <xf numFmtId="1" fontId="3" fillId="4" borderId="0" xfId="3" applyFont="1" applyFill="1" applyAlignment="1" applyProtection="1">
      <alignment horizontal="left" vertical="top"/>
      <protection locked="0"/>
    </xf>
    <xf numFmtId="1" fontId="14" fillId="4" borderId="0" xfId="3" applyFill="1"/>
    <xf numFmtId="1" fontId="8" fillId="4" borderId="0" xfId="3" applyFont="1" applyFill="1"/>
    <xf numFmtId="1" fontId="8" fillId="4" borderId="0" xfId="3" applyFont="1" applyFill="1" applyAlignment="1">
      <alignment horizontal="right"/>
    </xf>
    <xf numFmtId="1" fontId="1" fillId="0" borderId="0" xfId="3" applyFont="1" applyAlignment="1" applyProtection="1">
      <alignment horizontal="left"/>
      <protection locked="0"/>
    </xf>
    <xf numFmtId="1" fontId="1" fillId="0" borderId="0" xfId="3" applyFont="1" applyAlignment="1" applyProtection="1">
      <alignment horizontal="center"/>
      <protection locked="0"/>
    </xf>
    <xf numFmtId="1" fontId="1" fillId="0" borderId="0" xfId="3" applyFont="1" applyAlignment="1" applyProtection="1">
      <alignment horizontal="justify"/>
      <protection locked="0"/>
    </xf>
    <xf numFmtId="2" fontId="1" fillId="0" borderId="0" xfId="3" applyNumberFormat="1" applyFont="1" applyProtection="1">
      <protection locked="0"/>
    </xf>
    <xf numFmtId="4" fontId="1" fillId="0" borderId="0" xfId="3" applyNumberFormat="1" applyFont="1" applyProtection="1">
      <protection locked="0"/>
    </xf>
    <xf numFmtId="1" fontId="14" fillId="0" borderId="0" xfId="3"/>
    <xf numFmtId="1" fontId="8" fillId="0" borderId="0" xfId="3" applyFont="1"/>
    <xf numFmtId="1" fontId="8" fillId="0" borderId="0" xfId="3" applyFont="1" applyAlignment="1">
      <alignment horizontal="right"/>
    </xf>
    <xf numFmtId="1" fontId="3" fillId="0" borderId="0" xfId="3" applyFont="1" applyAlignment="1" applyProtection="1">
      <alignment horizontal="left" vertical="top"/>
      <protection locked="0"/>
    </xf>
    <xf numFmtId="1" fontId="1" fillId="0" borderId="0" xfId="3" applyFont="1" applyAlignment="1" applyProtection="1">
      <alignment horizontal="center" vertical="top"/>
      <protection locked="0"/>
    </xf>
    <xf numFmtId="1" fontId="3" fillId="0" borderId="0" xfId="3" applyFont="1" applyAlignment="1" applyProtection="1">
      <alignment horizontal="justify"/>
      <protection locked="0"/>
    </xf>
    <xf numFmtId="4" fontId="1" fillId="0" borderId="0" xfId="3" applyNumberFormat="1" applyFont="1" applyAlignment="1" applyProtection="1">
      <alignment horizontal="right"/>
      <protection locked="0"/>
    </xf>
    <xf numFmtId="1" fontId="1" fillId="0" borderId="0" xfId="3" applyFont="1" applyAlignment="1" applyProtection="1">
      <alignment horizontal="left" vertical="top" wrapText="1"/>
      <protection locked="0"/>
    </xf>
    <xf numFmtId="1" fontId="1" fillId="0" borderId="0" xfId="3" applyFont="1" applyAlignment="1" applyProtection="1">
      <alignment horizontal="left" vertical="top"/>
      <protection locked="0"/>
    </xf>
    <xf numFmtId="1" fontId="1" fillId="0" borderId="23" xfId="3" applyFont="1" applyBorder="1" applyAlignment="1" applyProtection="1">
      <alignment horizontal="left" vertical="top"/>
      <protection locked="0"/>
    </xf>
    <xf numFmtId="1" fontId="1" fillId="0" borderId="23" xfId="3" applyFont="1" applyBorder="1" applyAlignment="1" applyProtection="1">
      <alignment horizontal="center" vertical="top"/>
      <protection locked="0"/>
    </xf>
    <xf numFmtId="1" fontId="1" fillId="0" borderId="23" xfId="3" applyFont="1" applyBorder="1" applyAlignment="1" applyProtection="1">
      <alignment horizontal="justify"/>
      <protection locked="0"/>
    </xf>
    <xf numFmtId="2" fontId="1" fillId="0" borderId="23" xfId="3" applyNumberFormat="1" applyFont="1" applyBorder="1" applyAlignment="1" applyProtection="1">
      <alignment horizontal="center"/>
      <protection locked="0"/>
    </xf>
    <xf numFmtId="1" fontId="1" fillId="0" borderId="23" xfId="3" applyFont="1" applyBorder="1" applyAlignment="1" applyProtection="1">
      <alignment horizontal="center"/>
      <protection locked="0"/>
    </xf>
    <xf numFmtId="4" fontId="1" fillId="0" borderId="23" xfId="3" applyNumberFormat="1" applyFont="1" applyBorder="1" applyAlignment="1" applyProtection="1">
      <alignment horizontal="right"/>
      <protection locked="0"/>
    </xf>
    <xf numFmtId="4" fontId="1" fillId="0" borderId="23" xfId="3" applyNumberFormat="1" applyFont="1" applyBorder="1" applyAlignment="1" applyProtection="1">
      <alignment horizontal="center"/>
      <protection locked="0"/>
    </xf>
    <xf numFmtId="2" fontId="1" fillId="0" borderId="0" xfId="3" applyNumberFormat="1" applyFont="1" applyAlignment="1" applyProtection="1">
      <alignment horizontal="center"/>
      <protection locked="0"/>
    </xf>
    <xf numFmtId="4" fontId="1" fillId="0" borderId="0" xfId="3" applyNumberFormat="1" applyFont="1" applyAlignment="1" applyProtection="1">
      <alignment horizontal="center"/>
      <protection locked="0"/>
    </xf>
    <xf numFmtId="1" fontId="1" fillId="0" borderId="24" xfId="3" applyFont="1" applyBorder="1" applyAlignment="1" applyProtection="1">
      <alignment horizontal="left" vertical="top" wrapText="1"/>
      <protection locked="0"/>
    </xf>
    <xf numFmtId="166" fontId="15" fillId="0" borderId="24" xfId="3" applyNumberFormat="1" applyFont="1" applyBorder="1" applyAlignment="1" applyProtection="1">
      <alignment horizontal="center" vertical="top" wrapText="1"/>
      <protection locked="0"/>
    </xf>
    <xf numFmtId="1" fontId="16" fillId="0" borderId="24" xfId="3" applyFont="1" applyBorder="1" applyAlignment="1" applyProtection="1">
      <alignment vertical="top" wrapText="1"/>
      <protection locked="0"/>
    </xf>
    <xf numFmtId="2" fontId="1" fillId="0" borderId="24" xfId="3" applyNumberFormat="1" applyFont="1" applyBorder="1" applyProtection="1">
      <protection locked="0"/>
    </xf>
    <xf numFmtId="1" fontId="1" fillId="0" borderId="24" xfId="3" applyFont="1" applyBorder="1" applyAlignment="1" applyProtection="1">
      <alignment horizontal="center"/>
      <protection locked="0"/>
    </xf>
    <xf numFmtId="1" fontId="15" fillId="0" borderId="24" xfId="3" applyFont="1" applyBorder="1" applyAlignment="1" applyProtection="1">
      <alignment vertical="top" wrapText="1"/>
      <protection locked="0"/>
    </xf>
    <xf numFmtId="1" fontId="18" fillId="0" borderId="24" xfId="3" applyFont="1" applyBorder="1" applyAlignment="1" applyProtection="1">
      <alignment horizontal="left" vertical="top" wrapText="1"/>
      <protection locked="0"/>
    </xf>
    <xf numFmtId="1" fontId="1" fillId="0" borderId="0" xfId="3" applyFont="1" applyAlignment="1" applyProtection="1">
      <alignment horizontal="center" vertical="top" wrapText="1"/>
      <protection locked="0"/>
    </xf>
    <xf numFmtId="1" fontId="1" fillId="0" borderId="0" xfId="3" applyFont="1" applyAlignment="1" applyProtection="1">
      <alignment horizontal="justify" vertical="top" wrapText="1"/>
      <protection locked="0"/>
    </xf>
    <xf numFmtId="1" fontId="16" fillId="0" borderId="24" xfId="3" applyFont="1" applyBorder="1" applyAlignment="1" applyProtection="1">
      <alignment horizontal="left" vertical="top" wrapText="1"/>
      <protection locked="0"/>
    </xf>
    <xf numFmtId="1" fontId="15" fillId="0" borderId="24" xfId="3" applyFont="1" applyBorder="1" applyAlignment="1" applyProtection="1">
      <alignment horizontal="justify" vertical="top" wrapText="1"/>
      <protection locked="0"/>
    </xf>
    <xf numFmtId="1" fontId="3" fillId="4" borderId="25" xfId="3" applyFont="1" applyFill="1" applyBorder="1" applyAlignment="1" applyProtection="1">
      <alignment horizontal="left" vertical="top"/>
      <protection locked="0"/>
    </xf>
    <xf numFmtId="1" fontId="1" fillId="4" borderId="25" xfId="3" applyFont="1" applyFill="1" applyBorder="1" applyAlignment="1" applyProtection="1">
      <alignment horizontal="center" vertical="top"/>
      <protection locked="0"/>
    </xf>
    <xf numFmtId="1" fontId="1" fillId="4" borderId="25" xfId="3" applyFont="1" applyFill="1" applyBorder="1" applyAlignment="1" applyProtection="1">
      <alignment horizontal="justify"/>
      <protection locked="0"/>
    </xf>
    <xf numFmtId="2" fontId="1" fillId="4" borderId="25" xfId="3" applyNumberFormat="1" applyFont="1" applyFill="1" applyBorder="1" applyProtection="1">
      <protection locked="0"/>
    </xf>
    <xf numFmtId="1" fontId="1" fillId="4" borderId="25" xfId="3" applyFont="1" applyFill="1" applyBorder="1" applyAlignment="1" applyProtection="1">
      <alignment horizontal="center"/>
      <protection locked="0"/>
    </xf>
    <xf numFmtId="1" fontId="14" fillId="0" borderId="0" xfId="3" applyAlignment="1">
      <alignment horizontal="center"/>
    </xf>
    <xf numFmtId="1" fontId="1" fillId="4" borderId="0" xfId="3" applyFont="1" applyFill="1" applyAlignment="1" applyProtection="1">
      <alignment horizontal="center" vertical="top"/>
      <protection locked="0"/>
    </xf>
    <xf numFmtId="1" fontId="1" fillId="4" borderId="0" xfId="3" applyFont="1" applyFill="1" applyAlignment="1" applyProtection="1">
      <alignment horizontal="justify"/>
      <protection locked="0"/>
    </xf>
    <xf numFmtId="2" fontId="1" fillId="4" borderId="0" xfId="3" applyNumberFormat="1" applyFont="1" applyFill="1" applyProtection="1">
      <protection locked="0"/>
    </xf>
    <xf numFmtId="1" fontId="1" fillId="4" borderId="0" xfId="3" applyFont="1" applyFill="1" applyAlignment="1" applyProtection="1">
      <alignment horizontal="center"/>
      <protection locked="0"/>
    </xf>
    <xf numFmtId="4" fontId="1" fillId="4" borderId="0" xfId="3" applyNumberFormat="1" applyFont="1" applyFill="1" applyAlignment="1" applyProtection="1">
      <alignment horizontal="right"/>
      <protection locked="0"/>
    </xf>
    <xf numFmtId="4" fontId="1" fillId="4" borderId="0" xfId="3" applyNumberFormat="1" applyFont="1" applyFill="1" applyProtection="1">
      <protection locked="0"/>
    </xf>
    <xf numFmtId="3" fontId="15" fillId="0" borderId="24" xfId="3" applyNumberFormat="1" applyFont="1" applyBorder="1" applyAlignment="1">
      <alignment horizontal="center" vertical="top"/>
    </xf>
    <xf numFmtId="1" fontId="16" fillId="0" borderId="24" xfId="3" applyFont="1" applyBorder="1" applyAlignment="1">
      <alignment vertical="top" wrapText="1"/>
    </xf>
    <xf numFmtId="1" fontId="3" fillId="0" borderId="24" xfId="3" applyFont="1" applyBorder="1" applyAlignment="1" applyProtection="1">
      <alignment horizontal="left" vertical="top"/>
      <protection locked="0"/>
    </xf>
    <xf numFmtId="1" fontId="1" fillId="0" borderId="24" xfId="3" applyFont="1" applyBorder="1" applyAlignment="1" applyProtection="1">
      <alignment horizontal="center" vertical="top"/>
      <protection locked="0"/>
    </xf>
    <xf numFmtId="1" fontId="1" fillId="0" borderId="24" xfId="3" applyFont="1" applyBorder="1" applyAlignment="1" applyProtection="1">
      <alignment horizontal="justify"/>
      <protection locked="0"/>
    </xf>
    <xf numFmtId="1" fontId="15" fillId="0" borderId="24" xfId="3" applyFont="1" applyBorder="1" applyAlignment="1">
      <alignment vertical="top" wrapText="1"/>
    </xf>
    <xf numFmtId="1" fontId="3" fillId="4" borderId="0" xfId="3" applyFont="1" applyFill="1" applyAlignment="1" applyProtection="1">
      <alignment horizontal="center" vertical="top"/>
      <protection locked="0"/>
    </xf>
    <xf numFmtId="1" fontId="3" fillId="4" borderId="0" xfId="3" applyFont="1" applyFill="1" applyAlignment="1" applyProtection="1">
      <alignment horizontal="justify"/>
      <protection locked="0"/>
    </xf>
    <xf numFmtId="2" fontId="3" fillId="4" borderId="0" xfId="3" applyNumberFormat="1" applyFont="1" applyFill="1" applyProtection="1">
      <protection locked="0"/>
    </xf>
    <xf numFmtId="1" fontId="3" fillId="4" borderId="0" xfId="3" applyFont="1" applyFill="1" applyAlignment="1" applyProtection="1">
      <alignment horizontal="center"/>
      <protection locked="0"/>
    </xf>
    <xf numFmtId="4" fontId="3" fillId="4" borderId="0" xfId="3" applyNumberFormat="1" applyFont="1" applyFill="1" applyAlignment="1" applyProtection="1">
      <alignment horizontal="right"/>
      <protection locked="0"/>
    </xf>
    <xf numFmtId="4" fontId="3" fillId="4" borderId="0" xfId="3" applyNumberFormat="1" applyFont="1" applyFill="1" applyProtection="1">
      <protection locked="0"/>
    </xf>
    <xf numFmtId="1" fontId="3" fillId="0" borderId="0" xfId="3" applyFont="1" applyAlignment="1" applyProtection="1">
      <alignment horizontal="center" vertical="top"/>
      <protection locked="0"/>
    </xf>
    <xf numFmtId="2" fontId="3" fillId="0" borderId="0" xfId="3" applyNumberFormat="1" applyFont="1" applyProtection="1">
      <protection locked="0"/>
    </xf>
    <xf numFmtId="1" fontId="3" fillId="0" borderId="0" xfId="3" applyFont="1" applyAlignment="1" applyProtection="1">
      <alignment horizontal="center"/>
      <protection locked="0"/>
    </xf>
    <xf numFmtId="4" fontId="3" fillId="0" borderId="0" xfId="3" applyNumberFormat="1" applyFont="1" applyAlignment="1" applyProtection="1">
      <alignment horizontal="right"/>
      <protection locked="0"/>
    </xf>
    <xf numFmtId="4" fontId="3" fillId="0" borderId="0" xfId="3" applyNumberFormat="1" applyFont="1" applyProtection="1">
      <protection locked="0"/>
    </xf>
    <xf numFmtId="1" fontId="1" fillId="0" borderId="26" xfId="3" applyFont="1" applyBorder="1" applyAlignment="1" applyProtection="1">
      <alignment horizontal="left" vertical="top"/>
      <protection locked="0"/>
    </xf>
    <xf numFmtId="1" fontId="1" fillId="0" borderId="26" xfId="3" applyFont="1" applyBorder="1" applyAlignment="1" applyProtection="1">
      <alignment horizontal="center" vertical="top"/>
      <protection locked="0"/>
    </xf>
    <xf numFmtId="1" fontId="1" fillId="0" borderId="26" xfId="3" applyFont="1" applyBorder="1" applyAlignment="1" applyProtection="1">
      <alignment horizontal="justify"/>
      <protection locked="0"/>
    </xf>
    <xf numFmtId="2" fontId="1" fillId="0" borderId="26" xfId="3" applyNumberFormat="1" applyFont="1" applyBorder="1" applyProtection="1">
      <protection locked="0"/>
    </xf>
    <xf numFmtId="1" fontId="1" fillId="0" borderId="26" xfId="3" applyFont="1" applyBorder="1" applyAlignment="1" applyProtection="1">
      <alignment horizontal="center"/>
      <protection locked="0"/>
    </xf>
    <xf numFmtId="4" fontId="1" fillId="0" borderId="26" xfId="3" applyNumberFormat="1" applyFont="1" applyBorder="1" applyAlignment="1" applyProtection="1">
      <alignment horizontal="right"/>
      <protection locked="0"/>
    </xf>
    <xf numFmtId="4" fontId="1" fillId="0" borderId="26" xfId="3" applyNumberFormat="1" applyFont="1" applyBorder="1" applyProtection="1">
      <protection locked="0"/>
    </xf>
    <xf numFmtId="1" fontId="3" fillId="0" borderId="26" xfId="3" applyFont="1" applyBorder="1" applyAlignment="1" applyProtection="1">
      <alignment horizontal="left" vertical="top"/>
      <protection locked="0"/>
    </xf>
    <xf numFmtId="1" fontId="3" fillId="0" borderId="26" xfId="3" applyFont="1" applyBorder="1" applyAlignment="1" applyProtection="1">
      <alignment horizontal="center" vertical="top"/>
      <protection locked="0"/>
    </xf>
    <xf numFmtId="1" fontId="3" fillId="0" borderId="26" xfId="3" applyFont="1" applyBorder="1" applyAlignment="1" applyProtection="1">
      <alignment horizontal="justify"/>
      <protection locked="0"/>
    </xf>
    <xf numFmtId="2" fontId="3" fillId="0" borderId="26" xfId="3" applyNumberFormat="1" applyFont="1" applyBorder="1" applyProtection="1">
      <protection locked="0"/>
    </xf>
    <xf numFmtId="1" fontId="3" fillId="0" borderId="26" xfId="3" applyFont="1" applyBorder="1" applyAlignment="1" applyProtection="1">
      <alignment horizontal="center"/>
      <protection locked="0"/>
    </xf>
    <xf numFmtId="4" fontId="3" fillId="0" borderId="26" xfId="3" applyNumberFormat="1" applyFont="1" applyBorder="1" applyAlignment="1" applyProtection="1">
      <alignment horizontal="right"/>
      <protection locked="0"/>
    </xf>
    <xf numFmtId="0" fontId="2" fillId="0" borderId="27" xfId="0" applyFont="1" applyBorder="1" applyAlignment="1">
      <alignment horizontal="center" vertical="center" wrapText="1"/>
    </xf>
    <xf numFmtId="0" fontId="3" fillId="0" borderId="28" xfId="0" applyFont="1" applyBorder="1" applyAlignment="1">
      <alignment vertical="top"/>
    </xf>
    <xf numFmtId="3" fontId="3" fillId="0" borderId="29" xfId="0" applyNumberFormat="1" applyFont="1" applyBorder="1" applyAlignment="1">
      <alignment vertical="top"/>
    </xf>
    <xf numFmtId="0" fontId="3" fillId="0" borderId="29" xfId="0" applyFont="1" applyBorder="1" applyAlignment="1">
      <alignment vertical="top" wrapText="1"/>
    </xf>
    <xf numFmtId="0" fontId="3" fillId="0" borderId="29" xfId="0" applyFont="1" applyBorder="1"/>
    <xf numFmtId="164" fontId="3" fillId="0" borderId="29" xfId="0" applyNumberFormat="1" applyFont="1" applyBorder="1"/>
    <xf numFmtId="4" fontId="3" fillId="2" borderId="14" xfId="0" applyNumberFormat="1" applyFont="1" applyFill="1" applyBorder="1"/>
    <xf numFmtId="49" fontId="1" fillId="0" borderId="31" xfId="0" applyNumberFormat="1" applyFont="1" applyBorder="1" applyAlignment="1">
      <alignment vertical="top"/>
    </xf>
    <xf numFmtId="3" fontId="1" fillId="0" borderId="31" xfId="0" applyNumberFormat="1" applyFont="1" applyBorder="1" applyAlignment="1">
      <alignment vertical="top"/>
    </xf>
    <xf numFmtId="0" fontId="1" fillId="0" borderId="31" xfId="0" applyFont="1" applyBorder="1" applyAlignment="1">
      <alignment vertical="top" wrapText="1"/>
    </xf>
    <xf numFmtId="0" fontId="1" fillId="0" borderId="31" xfId="0" applyFont="1" applyBorder="1"/>
    <xf numFmtId="4" fontId="1" fillId="0" borderId="31" xfId="0" applyNumberFormat="1" applyFont="1" applyBorder="1"/>
    <xf numFmtId="4" fontId="1" fillId="2" borderId="32" xfId="0" applyNumberFormat="1" applyFont="1" applyFill="1" applyBorder="1"/>
    <xf numFmtId="4" fontId="1" fillId="2" borderId="27" xfId="0" applyNumberFormat="1" applyFont="1" applyFill="1" applyBorder="1"/>
    <xf numFmtId="4" fontId="1" fillId="0" borderId="27" xfId="0" applyNumberFormat="1" applyFont="1" applyBorder="1"/>
    <xf numFmtId="0" fontId="1" fillId="0" borderId="31" xfId="1" applyFont="1" applyBorder="1"/>
    <xf numFmtId="164" fontId="1" fillId="0" borderId="31" xfId="0" applyNumberFormat="1" applyFont="1" applyBorder="1"/>
    <xf numFmtId="165" fontId="1" fillId="0" borderId="31" xfId="0" applyNumberFormat="1" applyFont="1" applyBorder="1" applyAlignment="1">
      <alignment vertical="top"/>
    </xf>
    <xf numFmtId="164" fontId="1" fillId="2" borderId="31" xfId="0" applyNumberFormat="1" applyFont="1" applyFill="1" applyBorder="1"/>
    <xf numFmtId="0" fontId="1" fillId="0" borderId="27" xfId="0" applyFont="1" applyBorder="1" applyAlignment="1">
      <alignment vertical="top"/>
    </xf>
    <xf numFmtId="3" fontId="1" fillId="0" borderId="27" xfId="0" applyNumberFormat="1" applyFont="1" applyBorder="1" applyAlignment="1">
      <alignment vertical="top"/>
    </xf>
    <xf numFmtId="0" fontId="1" fillId="0" borderId="27" xfId="0" applyFont="1" applyBorder="1" applyAlignment="1">
      <alignment vertical="top" wrapText="1"/>
    </xf>
    <xf numFmtId="0" fontId="1" fillId="0" borderId="27" xfId="0" applyFont="1" applyBorder="1"/>
    <xf numFmtId="164" fontId="1" fillId="0" borderId="27" xfId="0" applyNumberFormat="1" applyFont="1" applyBorder="1"/>
    <xf numFmtId="0" fontId="1" fillId="0" borderId="31" xfId="0" applyFont="1" applyBorder="1" applyAlignment="1">
      <alignment vertical="top"/>
    </xf>
    <xf numFmtId="4" fontId="1" fillId="2" borderId="31" xfId="0" applyNumberFormat="1" applyFont="1" applyFill="1" applyBorder="1"/>
    <xf numFmtId="3" fontId="1" fillId="3" borderId="31" xfId="0" applyNumberFormat="1" applyFont="1" applyFill="1" applyBorder="1" applyAlignment="1">
      <alignment vertical="top"/>
    </xf>
    <xf numFmtId="0" fontId="1" fillId="3" borderId="31" xfId="0" applyFont="1" applyFill="1" applyBorder="1" applyAlignment="1">
      <alignment vertical="top" wrapText="1"/>
    </xf>
    <xf numFmtId="164" fontId="1" fillId="3" borderId="31" xfId="0" applyNumberFormat="1" applyFont="1" applyFill="1" applyBorder="1"/>
    <xf numFmtId="164" fontId="1" fillId="0" borderId="27" xfId="0" applyNumberFormat="1" applyFont="1" applyBorder="1" applyAlignment="1">
      <alignment wrapText="1"/>
    </xf>
    <xf numFmtId="3" fontId="1" fillId="0" borderId="32" xfId="0" applyNumberFormat="1" applyFont="1" applyBorder="1" applyAlignment="1">
      <alignment vertical="top"/>
    </xf>
    <xf numFmtId="0" fontId="1" fillId="0" borderId="31" xfId="1" applyFont="1" applyBorder="1" applyAlignment="1">
      <alignment vertical="top" wrapText="1"/>
    </xf>
    <xf numFmtId="0" fontId="1" fillId="0" borderId="0" xfId="0" quotePrefix="1" applyFont="1" applyAlignment="1">
      <alignment vertical="top"/>
    </xf>
    <xf numFmtId="1" fontId="1" fillId="0" borderId="0" xfId="0" applyNumberFormat="1" applyFont="1" applyAlignment="1">
      <alignment vertical="top"/>
    </xf>
    <xf numFmtId="0" fontId="21" fillId="0" borderId="31" xfId="0" applyFont="1" applyBorder="1" applyAlignment="1">
      <alignment vertical="top" wrapText="1"/>
    </xf>
    <xf numFmtId="0" fontId="1" fillId="0" borderId="31" xfId="0" applyFont="1" applyBorder="1" applyAlignment="1" applyProtection="1">
      <alignment horizontal="left" vertical="top"/>
      <protection locked="0"/>
    </xf>
    <xf numFmtId="0" fontId="1" fillId="3" borderId="31" xfId="0" applyFont="1" applyFill="1" applyBorder="1"/>
    <xf numFmtId="0" fontId="1" fillId="0" borderId="31" xfId="0" applyFont="1" applyBorder="1" applyAlignment="1" applyProtection="1">
      <alignment horizontal="center" vertical="top" wrapText="1"/>
      <protection locked="0"/>
    </xf>
    <xf numFmtId="0" fontId="1" fillId="0" borderId="31" xfId="0" applyFont="1" applyBorder="1" applyAlignment="1" applyProtection="1">
      <alignment horizontal="justify" vertical="top"/>
      <protection locked="0"/>
    </xf>
    <xf numFmtId="0" fontId="1" fillId="0" borderId="27" xfId="1" applyFont="1" applyBorder="1"/>
    <xf numFmtId="164" fontId="1" fillId="2" borderId="27" xfId="0" applyNumberFormat="1" applyFont="1" applyFill="1" applyBorder="1"/>
    <xf numFmtId="164" fontId="7" fillId="2" borderId="0" xfId="0" applyNumberFormat="1" applyFont="1" applyFill="1"/>
    <xf numFmtId="3" fontId="7" fillId="0" borderId="31" xfId="0" applyNumberFormat="1" applyFont="1" applyBorder="1" applyAlignment="1">
      <alignment vertical="top"/>
    </xf>
    <xf numFmtId="164" fontId="7" fillId="0" borderId="31" xfId="0" applyNumberFormat="1" applyFont="1" applyBorder="1"/>
    <xf numFmtId="3" fontId="1" fillId="0" borderId="34" xfId="0" applyNumberFormat="1" applyFont="1" applyBorder="1" applyAlignment="1">
      <alignment vertical="top"/>
    </xf>
    <xf numFmtId="0" fontId="1" fillId="0" borderId="34" xfId="0" applyFont="1" applyBorder="1" applyAlignment="1">
      <alignment vertical="top" wrapText="1"/>
    </xf>
    <xf numFmtId="0" fontId="1" fillId="0" borderId="34" xfId="0" applyFont="1" applyBorder="1"/>
    <xf numFmtId="164" fontId="1" fillId="0" borderId="34" xfId="0" applyNumberFormat="1" applyFont="1" applyBorder="1"/>
    <xf numFmtId="0" fontId="1" fillId="0" borderId="27" xfId="0" applyFont="1" applyBorder="1" applyAlignment="1" applyProtection="1">
      <alignment horizontal="left" vertical="top" wrapText="1"/>
      <protection locked="0"/>
    </xf>
    <xf numFmtId="0" fontId="1" fillId="0" borderId="33" xfId="1" applyFont="1" applyBorder="1"/>
    <xf numFmtId="0" fontId="1" fillId="0" borderId="0" xfId="0" applyFont="1" applyAlignment="1" applyProtection="1">
      <alignment horizontal="center" vertical="top"/>
      <protection locked="0"/>
    </xf>
    <xf numFmtId="0" fontId="1" fillId="0" borderId="0" xfId="0" applyFont="1" applyAlignment="1" applyProtection="1">
      <alignment horizontal="justify" vertical="top"/>
      <protection locked="0"/>
    </xf>
    <xf numFmtId="164" fontId="7" fillId="3" borderId="0" xfId="0" applyNumberFormat="1" applyFont="1" applyFill="1"/>
    <xf numFmtId="0" fontId="1" fillId="0" borderId="35" xfId="0" applyFont="1" applyBorder="1" applyAlignment="1" applyProtection="1">
      <alignment horizontal="justify" vertical="top" wrapText="1"/>
      <protection locked="0"/>
    </xf>
    <xf numFmtId="2" fontId="1" fillId="0" borderId="36" xfId="0" applyNumberFormat="1" applyFont="1" applyBorder="1" applyProtection="1">
      <protection locked="0"/>
    </xf>
    <xf numFmtId="4" fontId="1" fillId="0" borderId="37" xfId="0" applyNumberFormat="1" applyFont="1" applyBorder="1" applyAlignment="1" applyProtection="1">
      <alignment horizontal="right"/>
      <protection locked="0"/>
    </xf>
    <xf numFmtId="0" fontId="1" fillId="0" borderId="0" xfId="2" applyFont="1" applyAlignment="1">
      <alignment vertical="top"/>
    </xf>
    <xf numFmtId="3" fontId="1" fillId="0" borderId="0" xfId="2" applyNumberFormat="1" applyFont="1" applyAlignment="1">
      <alignment vertical="top"/>
    </xf>
    <xf numFmtId="0" fontId="1" fillId="0" borderId="0" xfId="2" applyFont="1" applyAlignment="1">
      <alignment vertical="top" wrapText="1"/>
    </xf>
    <xf numFmtId="0" fontId="1" fillId="0" borderId="0" xfId="2" applyFont="1"/>
    <xf numFmtId="164" fontId="1" fillId="2" borderId="0" xfId="2" applyNumberFormat="1" applyFont="1" applyFill="1"/>
    <xf numFmtId="4" fontId="1" fillId="0" borderId="0" xfId="2" applyNumberFormat="1" applyFont="1"/>
    <xf numFmtId="0" fontId="2" fillId="0" borderId="0" xfId="2"/>
    <xf numFmtId="0" fontId="3" fillId="0" borderId="6" xfId="2" applyFont="1" applyBorder="1" applyAlignment="1">
      <alignment vertical="top"/>
    </xf>
    <xf numFmtId="3" fontId="1" fillId="0" borderId="7" xfId="2" applyNumberFormat="1" applyFont="1" applyBorder="1" applyAlignment="1">
      <alignment vertical="top"/>
    </xf>
    <xf numFmtId="0" fontId="1" fillId="0" borderId="7" xfId="2" applyFont="1" applyBorder="1" applyAlignment="1">
      <alignment vertical="top" wrapText="1"/>
    </xf>
    <xf numFmtId="4" fontId="1" fillId="0" borderId="7" xfId="2" applyNumberFormat="1" applyFont="1" applyBorder="1"/>
    <xf numFmtId="4" fontId="1" fillId="0" borderId="8" xfId="2" applyNumberFormat="1" applyFont="1" applyBorder="1"/>
    <xf numFmtId="0" fontId="3" fillId="0" borderId="9" xfId="2" applyFont="1" applyBorder="1" applyAlignment="1">
      <alignment vertical="top"/>
    </xf>
    <xf numFmtId="4" fontId="1" fillId="0" borderId="4" xfId="2" applyNumberFormat="1" applyFont="1" applyBorder="1"/>
    <xf numFmtId="0" fontId="3" fillId="0" borderId="10" xfId="2" applyFont="1" applyBorder="1" applyAlignment="1">
      <alignment vertical="top"/>
    </xf>
    <xf numFmtId="3" fontId="1" fillId="0" borderId="11" xfId="2" applyNumberFormat="1" applyFont="1" applyBorder="1" applyAlignment="1">
      <alignment vertical="top"/>
    </xf>
    <xf numFmtId="0" fontId="1" fillId="0" borderId="11" xfId="2" applyFont="1" applyBorder="1" applyAlignment="1">
      <alignment vertical="top" wrapText="1"/>
    </xf>
    <xf numFmtId="4" fontId="1" fillId="0" borderId="11" xfId="2" applyNumberFormat="1" applyFont="1" applyBorder="1"/>
    <xf numFmtId="4" fontId="1" fillId="0" borderId="12" xfId="2" applyNumberFormat="1" applyFont="1" applyBorder="1"/>
    <xf numFmtId="0" fontId="3" fillId="0" borderId="0" xfId="2" applyFont="1" applyAlignment="1">
      <alignment vertical="top"/>
    </xf>
    <xf numFmtId="164" fontId="3" fillId="0" borderId="0" xfId="2" applyNumberFormat="1" applyFont="1"/>
    <xf numFmtId="0" fontId="3" fillId="0" borderId="0" xfId="2" applyFont="1"/>
    <xf numFmtId="0" fontId="3" fillId="0" borderId="32" xfId="2" applyFont="1" applyBorder="1" applyAlignment="1">
      <alignment vertical="top"/>
    </xf>
    <xf numFmtId="3" fontId="3" fillId="0" borderId="38" xfId="2" applyNumberFormat="1" applyFont="1" applyBorder="1" applyAlignment="1">
      <alignment vertical="top"/>
    </xf>
    <xf numFmtId="0" fontId="3" fillId="0" borderId="38" xfId="2" applyFont="1" applyBorder="1" applyAlignment="1">
      <alignment vertical="top" wrapText="1"/>
    </xf>
    <xf numFmtId="4" fontId="3" fillId="0" borderId="38" xfId="2" applyNumberFormat="1" applyFont="1" applyBorder="1"/>
    <xf numFmtId="3" fontId="3" fillId="0" borderId="0" xfId="2" applyNumberFormat="1" applyFont="1" applyAlignment="1">
      <alignment vertical="top"/>
    </xf>
    <xf numFmtId="0" fontId="3" fillId="0" borderId="0" xfId="2" applyFont="1" applyAlignment="1">
      <alignment vertical="top" wrapText="1"/>
    </xf>
    <xf numFmtId="4" fontId="3" fillId="0" borderId="0" xfId="2" applyNumberFormat="1" applyFont="1"/>
    <xf numFmtId="4" fontId="1" fillId="0" borderId="14" xfId="2" applyNumberFormat="1" applyFont="1" applyBorder="1"/>
    <xf numFmtId="0" fontId="2" fillId="0" borderId="5" xfId="2" applyBorder="1" applyAlignment="1">
      <alignment horizontal="center" vertical="center" wrapText="1"/>
    </xf>
    <xf numFmtId="4" fontId="2" fillId="0" borderId="5" xfId="2" applyNumberFormat="1" applyBorder="1" applyAlignment="1">
      <alignment horizontal="center" vertical="center" wrapText="1"/>
    </xf>
    <xf numFmtId="0" fontId="3" fillId="0" borderId="0" xfId="2" applyFont="1" applyAlignment="1">
      <alignment horizontal="left" vertical="top"/>
    </xf>
    <xf numFmtId="3" fontId="3" fillId="0" borderId="0" xfId="2" applyNumberFormat="1" applyFont="1" applyAlignment="1">
      <alignment horizontal="left" vertical="top"/>
    </xf>
    <xf numFmtId="49" fontId="1" fillId="0" borderId="31" xfId="2" applyNumberFormat="1" applyFont="1" applyBorder="1" applyAlignment="1">
      <alignment vertical="top"/>
    </xf>
    <xf numFmtId="167" fontId="1" fillId="0" borderId="31" xfId="2" applyNumberFormat="1" applyFont="1" applyBorder="1" applyAlignment="1">
      <alignment vertical="top"/>
    </xf>
    <xf numFmtId="0" fontId="1" fillId="0" borderId="31" xfId="2" applyFont="1" applyBorder="1" applyAlignment="1">
      <alignment vertical="top" wrapText="1"/>
    </xf>
    <xf numFmtId="49" fontId="1" fillId="0" borderId="0" xfId="2" quotePrefix="1" applyNumberFormat="1" applyFont="1" applyAlignment="1">
      <alignment vertical="top"/>
    </xf>
    <xf numFmtId="1" fontId="1" fillId="0" borderId="0" xfId="2" applyNumberFormat="1" applyFont="1" applyAlignment="1">
      <alignment vertical="top"/>
    </xf>
    <xf numFmtId="1" fontId="1" fillId="0" borderId="31" xfId="2" applyNumberFormat="1" applyFont="1" applyBorder="1" applyAlignment="1">
      <alignment vertical="top"/>
    </xf>
    <xf numFmtId="165" fontId="1" fillId="0" borderId="31" xfId="2" applyNumberFormat="1" applyFont="1" applyBorder="1" applyAlignment="1">
      <alignment vertical="top"/>
    </xf>
    <xf numFmtId="1" fontId="1" fillId="0" borderId="38" xfId="2" applyNumberFormat="1" applyFont="1" applyBorder="1" applyAlignment="1" applyProtection="1">
      <alignment horizontal="justify" vertical="top" wrapText="1"/>
      <protection locked="0"/>
    </xf>
    <xf numFmtId="165" fontId="1" fillId="0" borderId="0" xfId="2" quotePrefix="1" applyNumberFormat="1" applyFont="1" applyAlignment="1">
      <alignment vertical="top"/>
    </xf>
    <xf numFmtId="1" fontId="1" fillId="0" borderId="0" xfId="2" applyNumberFormat="1" applyFont="1" applyAlignment="1" applyProtection="1">
      <alignment horizontal="justify" vertical="top" wrapText="1"/>
      <protection locked="0"/>
    </xf>
    <xf numFmtId="165" fontId="1" fillId="0" borderId="0" xfId="2" applyNumberFormat="1" applyFont="1" applyAlignment="1">
      <alignment vertical="top"/>
    </xf>
    <xf numFmtId="0" fontId="1" fillId="0" borderId="0" xfId="1" applyFont="1" applyAlignment="1">
      <alignment vertical="top" wrapText="1"/>
    </xf>
    <xf numFmtId="164" fontId="1" fillId="0" borderId="0" xfId="2" applyNumberFormat="1" applyFont="1"/>
    <xf numFmtId="1" fontId="1" fillId="0" borderId="32" xfId="2" applyNumberFormat="1" applyFont="1" applyBorder="1" applyAlignment="1">
      <alignment vertical="top"/>
    </xf>
    <xf numFmtId="0" fontId="1" fillId="0" borderId="0" xfId="2" quotePrefix="1" applyFont="1" applyAlignment="1">
      <alignment vertical="top"/>
    </xf>
    <xf numFmtId="4" fontId="2" fillId="0" borderId="0" xfId="2" applyNumberFormat="1"/>
    <xf numFmtId="1" fontId="3" fillId="0" borderId="0" xfId="2" applyNumberFormat="1" applyFont="1" applyAlignment="1" applyProtection="1">
      <alignment horizontal="left" vertical="top"/>
      <protection locked="0"/>
    </xf>
    <xf numFmtId="0" fontId="1" fillId="0" borderId="31" xfId="2" applyFont="1" applyBorder="1" applyAlignment="1">
      <alignment vertical="top"/>
    </xf>
    <xf numFmtId="167" fontId="1" fillId="0" borderId="32" xfId="2" applyNumberFormat="1" applyFont="1" applyBorder="1" applyAlignment="1">
      <alignment vertical="top"/>
    </xf>
    <xf numFmtId="167" fontId="1" fillId="0" borderId="0" xfId="2" applyNumberFormat="1" applyFont="1" applyAlignment="1">
      <alignment vertical="top"/>
    </xf>
    <xf numFmtId="0" fontId="1" fillId="0" borderId="5" xfId="2" applyFont="1" applyBorder="1" applyAlignment="1">
      <alignment vertical="top" wrapText="1"/>
    </xf>
    <xf numFmtId="0" fontId="1" fillId="0" borderId="31" xfId="2" quotePrefix="1" applyFont="1" applyBorder="1" applyAlignment="1">
      <alignment vertical="top"/>
    </xf>
    <xf numFmtId="0" fontId="1" fillId="0" borderId="39" xfId="2" applyFont="1" applyBorder="1" applyAlignment="1">
      <alignment vertical="top" wrapText="1"/>
    </xf>
    <xf numFmtId="164" fontId="2" fillId="0" borderId="0" xfId="2" applyNumberFormat="1"/>
    <xf numFmtId="4" fontId="1" fillId="0" borderId="40" xfId="0" applyNumberFormat="1" applyFont="1" applyBorder="1"/>
    <xf numFmtId="164" fontId="1" fillId="0" borderId="40" xfId="0" applyNumberFormat="1" applyFont="1" applyBorder="1"/>
    <xf numFmtId="0" fontId="1" fillId="0" borderId="40" xfId="0" applyFont="1" applyBorder="1"/>
    <xf numFmtId="49" fontId="1" fillId="0" borderId="40" xfId="0" applyNumberFormat="1" applyFont="1" applyBorder="1" applyAlignment="1" applyProtection="1">
      <alignment vertical="top" wrapText="1"/>
      <protection locked="0"/>
    </xf>
    <xf numFmtId="3" fontId="1" fillId="0" borderId="40" xfId="0" applyNumberFormat="1" applyFont="1" applyBorder="1" applyAlignment="1">
      <alignment vertical="top"/>
    </xf>
    <xf numFmtId="0" fontId="1" fillId="0" borderId="40" xfId="0" applyFont="1" applyBorder="1" applyAlignment="1">
      <alignment vertical="top"/>
    </xf>
    <xf numFmtId="0" fontId="1" fillId="0" borderId="40" xfId="0" applyFont="1" applyBorder="1" applyAlignment="1">
      <alignment vertical="top" wrapText="1"/>
    </xf>
    <xf numFmtId="164" fontId="1" fillId="2" borderId="40" xfId="0" applyNumberFormat="1" applyFont="1" applyFill="1" applyBorder="1"/>
    <xf numFmtId="0" fontId="1" fillId="0" borderId="40" xfId="1" applyFont="1" applyBorder="1"/>
    <xf numFmtId="164" fontId="1" fillId="0" borderId="40" xfId="0" applyNumberFormat="1" applyFont="1" applyBorder="1" applyAlignment="1">
      <alignment wrapText="1"/>
    </xf>
    <xf numFmtId="0" fontId="1" fillId="0" borderId="40" xfId="0" applyFont="1" applyBorder="1" applyAlignment="1" applyProtection="1">
      <alignment horizontal="justify" vertical="top" wrapText="1"/>
      <protection locked="0"/>
    </xf>
    <xf numFmtId="0" fontId="1" fillId="0" borderId="40" xfId="0" applyFont="1" applyBorder="1" applyAlignment="1" applyProtection="1">
      <alignment vertical="top" wrapText="1"/>
      <protection locked="0"/>
    </xf>
    <xf numFmtId="0" fontId="2" fillId="0" borderId="40" xfId="0" applyFont="1" applyBorder="1" applyAlignment="1">
      <alignment horizontal="center" vertical="center" wrapText="1"/>
    </xf>
    <xf numFmtId="164" fontId="3" fillId="0" borderId="42" xfId="0" applyNumberFormat="1" applyFont="1" applyBorder="1"/>
    <xf numFmtId="0" fontId="3" fillId="0" borderId="42" xfId="0" applyFont="1" applyBorder="1"/>
    <xf numFmtId="0" fontId="3" fillId="0" borderId="42" xfId="0" applyFont="1" applyBorder="1" applyAlignment="1">
      <alignment vertical="top" wrapText="1"/>
    </xf>
    <xf numFmtId="3" fontId="3" fillId="0" borderId="42" xfId="0" applyNumberFormat="1" applyFont="1" applyBorder="1" applyAlignment="1">
      <alignment vertical="top"/>
    </xf>
    <xf numFmtId="0" fontId="3" fillId="0" borderId="43" xfId="0" applyFont="1" applyBorder="1" applyAlignment="1">
      <alignment vertical="top"/>
    </xf>
    <xf numFmtId="3" fontId="3" fillId="0" borderId="43" xfId="0" applyNumberFormat="1" applyFont="1" applyBorder="1" applyAlignment="1">
      <alignment vertical="top"/>
    </xf>
    <xf numFmtId="164" fontId="3" fillId="0" borderId="41" xfId="0" applyNumberFormat="1" applyFont="1" applyBorder="1"/>
    <xf numFmtId="4" fontId="23" fillId="0" borderId="0" xfId="2" applyNumberFormat="1" applyFont="1"/>
    <xf numFmtId="4" fontId="25" fillId="0" borderId="0" xfId="2" applyNumberFormat="1" applyFont="1"/>
    <xf numFmtId="4" fontId="5" fillId="0" borderId="46" xfId="2" applyNumberFormat="1" applyFont="1" applyBorder="1" applyAlignment="1">
      <alignment horizontal="left"/>
    </xf>
    <xf numFmtId="4" fontId="2" fillId="0" borderId="47" xfId="2" applyNumberFormat="1" applyBorder="1"/>
    <xf numFmtId="4" fontId="5" fillId="0" borderId="48" xfId="2" applyNumberFormat="1" applyFont="1" applyBorder="1" applyAlignment="1">
      <alignment horizontal="right"/>
    </xf>
    <xf numFmtId="1" fontId="2" fillId="0" borderId="0" xfId="2" applyNumberFormat="1"/>
    <xf numFmtId="4" fontId="5" fillId="0" borderId="0" xfId="2" applyNumberFormat="1" applyFont="1" applyAlignment="1">
      <alignment horizontal="left"/>
    </xf>
    <xf numFmtId="4" fontId="5" fillId="0" borderId="0" xfId="2" applyNumberFormat="1" applyFont="1" applyAlignment="1">
      <alignment horizontal="right"/>
    </xf>
    <xf numFmtId="4" fontId="5" fillId="0" borderId="0" xfId="2" applyNumberFormat="1" applyFont="1"/>
    <xf numFmtId="4" fontId="5" fillId="0" borderId="47" xfId="2" applyNumberFormat="1" applyFont="1" applyBorder="1" applyAlignment="1">
      <alignment horizontal="left"/>
    </xf>
    <xf numFmtId="4" fontId="5" fillId="0" borderId="47" xfId="2" applyNumberFormat="1" applyFont="1" applyBorder="1" applyAlignment="1">
      <alignment horizontal="right"/>
    </xf>
    <xf numFmtId="4" fontId="3" fillId="0" borderId="47" xfId="2" applyNumberFormat="1" applyFont="1" applyBorder="1" applyAlignment="1">
      <alignment horizontal="left"/>
    </xf>
    <xf numFmtId="4" fontId="26" fillId="0" borderId="47" xfId="2" applyNumberFormat="1" applyFont="1" applyBorder="1" applyAlignment="1">
      <alignment horizontal="right"/>
    </xf>
    <xf numFmtId="4" fontId="3" fillId="0" borderId="52" xfId="2" applyNumberFormat="1" applyFont="1" applyBorder="1" applyAlignment="1">
      <alignment horizontal="left"/>
    </xf>
    <xf numFmtId="4" fontId="3" fillId="0" borderId="0" xfId="2" applyNumberFormat="1" applyFont="1" applyAlignment="1">
      <alignment horizontal="left"/>
    </xf>
    <xf numFmtId="4" fontId="26" fillId="0" borderId="0" xfId="2" applyNumberFormat="1" applyFont="1" applyAlignment="1">
      <alignment horizontal="right"/>
    </xf>
    <xf numFmtId="0" fontId="23" fillId="0" borderId="0" xfId="2" applyFont="1" applyAlignment="1">
      <alignment vertical="top" wrapText="1"/>
    </xf>
    <xf numFmtId="0" fontId="25" fillId="0" borderId="0" xfId="2" applyFont="1" applyAlignment="1">
      <alignment vertical="top" wrapText="1"/>
    </xf>
    <xf numFmtId="4" fontId="27" fillId="0" borderId="0" xfId="2" applyNumberFormat="1" applyFont="1"/>
    <xf numFmtId="0" fontId="2" fillId="5" borderId="54" xfId="2" applyFill="1" applyBorder="1" applyAlignment="1">
      <alignment horizontal="center" vertical="center" wrapText="1"/>
    </xf>
    <xf numFmtId="4" fontId="2" fillId="5" borderId="54" xfId="2" applyNumberFormat="1" applyFill="1" applyBorder="1" applyAlignment="1">
      <alignment horizontal="center" vertical="center" wrapText="1"/>
    </xf>
    <xf numFmtId="4" fontId="2" fillId="5" borderId="49" xfId="2" applyNumberFormat="1" applyFill="1" applyBorder="1" applyAlignment="1">
      <alignment horizontal="center" vertical="center" wrapText="1"/>
    </xf>
    <xf numFmtId="0" fontId="5" fillId="0" borderId="46" xfId="2" applyFont="1" applyBorder="1" applyAlignment="1">
      <alignment vertical="top"/>
    </xf>
    <xf numFmtId="0" fontId="2" fillId="0" borderId="0" xfId="2" applyAlignment="1">
      <alignment vertical="top" wrapText="1"/>
    </xf>
    <xf numFmtId="3" fontId="27" fillId="0" borderId="0" xfId="2" applyNumberFormat="1" applyFont="1"/>
    <xf numFmtId="0" fontId="2" fillId="0" borderId="31" xfId="2" applyBorder="1" applyAlignment="1">
      <alignment horizontal="left" vertical="top" wrapText="1"/>
    </xf>
    <xf numFmtId="0" fontId="2" fillId="0" borderId="31" xfId="2" applyBorder="1" applyAlignment="1">
      <alignment horizontal="justify" vertical="top" wrapText="1"/>
    </xf>
    <xf numFmtId="0" fontId="2" fillId="0" borderId="56" xfId="2" applyBorder="1" applyAlignment="1">
      <alignment horizontal="justify" vertical="top" wrapText="1"/>
    </xf>
    <xf numFmtId="0" fontId="27" fillId="0" borderId="0" xfId="2" applyFont="1"/>
    <xf numFmtId="0" fontId="2" fillId="0" borderId="57" xfId="2" applyFont="1" applyBorder="1" applyAlignment="1">
      <alignment horizontal="justify" vertical="justify" wrapText="1"/>
    </xf>
    <xf numFmtId="0" fontId="5" fillId="0" borderId="0" xfId="2" applyFont="1" applyAlignment="1">
      <alignment vertical="top"/>
    </xf>
    <xf numFmtId="4" fontId="27" fillId="0" borderId="0" xfId="2" applyNumberFormat="1" applyFont="1" applyAlignment="1">
      <alignment horizontal="center"/>
    </xf>
    <xf numFmtId="4" fontId="2" fillId="0" borderId="0" xfId="2" applyNumberFormat="1" applyAlignment="1">
      <alignment horizontal="center"/>
    </xf>
    <xf numFmtId="0" fontId="2" fillId="0" borderId="0" xfId="2" applyAlignment="1">
      <alignment horizontal="justify" vertical="top" wrapText="1"/>
    </xf>
    <xf numFmtId="3" fontId="2" fillId="0" borderId="0" xfId="2" applyNumberFormat="1"/>
    <xf numFmtId="4" fontId="2" fillId="0" borderId="55" xfId="2" applyNumberFormat="1" applyBorder="1"/>
    <xf numFmtId="0" fontId="2" fillId="0" borderId="31" xfId="2" applyBorder="1" applyAlignment="1">
      <alignment wrapText="1"/>
    </xf>
    <xf numFmtId="0" fontId="2" fillId="0" borderId="31" xfId="2" applyBorder="1" applyAlignment="1">
      <alignment horizontal="left"/>
    </xf>
    <xf numFmtId="0" fontId="2" fillId="0" borderId="0" xfId="2" applyFont="1" applyAlignment="1">
      <alignment horizontal="center"/>
    </xf>
    <xf numFmtId="0" fontId="2" fillId="0" borderId="0" xfId="2" applyAlignment="1">
      <alignment horizontal="center"/>
    </xf>
    <xf numFmtId="0" fontId="2" fillId="0" borderId="40" xfId="2" applyBorder="1" applyAlignment="1">
      <alignment horizontal="left" vertical="center" shrinkToFit="1"/>
    </xf>
    <xf numFmtId="0" fontId="30" fillId="0" borderId="63" xfId="2" applyFont="1" applyBorder="1" applyAlignment="1">
      <alignment horizontal="center"/>
    </xf>
    <xf numFmtId="0" fontId="2" fillId="0" borderId="63" xfId="2" applyBorder="1" applyAlignment="1">
      <alignment horizontal="justify" vertical="top" wrapText="1"/>
    </xf>
    <xf numFmtId="0" fontId="30" fillId="0" borderId="0" xfId="2" applyFont="1" applyAlignment="1">
      <alignment horizontal="center"/>
    </xf>
    <xf numFmtId="0" fontId="34" fillId="0" borderId="0" xfId="2" applyFont="1" applyAlignment="1">
      <alignment horizontal="center"/>
    </xf>
    <xf numFmtId="0" fontId="5" fillId="0" borderId="47" xfId="2" applyFont="1" applyBorder="1" applyAlignment="1">
      <alignment vertical="top"/>
    </xf>
    <xf numFmtId="3" fontId="5" fillId="0" borderId="0" xfId="2" applyNumberFormat="1" applyFont="1"/>
    <xf numFmtId="0" fontId="2" fillId="0" borderId="0" xfId="2" applyAlignment="1">
      <alignment horizontal="justify" vertical="justify" wrapText="1"/>
    </xf>
    <xf numFmtId="0" fontId="2" fillId="0" borderId="0" xfId="2" applyFont="1" applyAlignment="1">
      <alignment horizontal="justify" vertical="justify" wrapText="1"/>
    </xf>
    <xf numFmtId="0" fontId="36" fillId="0" borderId="0" xfId="4"/>
    <xf numFmtId="49" fontId="39" fillId="0" borderId="67" xfId="4" applyNumberFormat="1" applyFont="1" applyFill="1" applyBorder="1" applyAlignment="1">
      <alignment horizontal="center"/>
    </xf>
    <xf numFmtId="49" fontId="39" fillId="0" borderId="68" xfId="4" applyNumberFormat="1" applyFont="1" applyFill="1" applyBorder="1" applyAlignment="1">
      <alignment horizontal="center"/>
    </xf>
    <xf numFmtId="168" fontId="39" fillId="0" borderId="69" xfId="4" applyNumberFormat="1" applyFont="1" applyFill="1" applyBorder="1" applyAlignment="1">
      <alignment horizontal="right"/>
    </xf>
    <xf numFmtId="168" fontId="39" fillId="0" borderId="70" xfId="4" applyNumberFormat="1" applyFont="1" applyFill="1" applyBorder="1" applyAlignment="1">
      <alignment horizontal="right"/>
    </xf>
    <xf numFmtId="49" fontId="39" fillId="0" borderId="67" xfId="4" applyNumberFormat="1" applyFont="1" applyFill="1" applyBorder="1" applyAlignment="1">
      <alignment horizontal="right"/>
    </xf>
    <xf numFmtId="0" fontId="39" fillId="0" borderId="68" xfId="4" applyFont="1" applyFill="1" applyBorder="1" applyAlignment="1">
      <alignment horizontal="center" vertical="center" wrapText="1"/>
    </xf>
    <xf numFmtId="0" fontId="40" fillId="0" borderId="0" xfId="4" applyFont="1" applyFill="1"/>
    <xf numFmtId="0" fontId="43" fillId="0" borderId="68" xfId="4" applyFont="1" applyFill="1" applyBorder="1" applyAlignment="1">
      <alignment horizontal="center"/>
    </xf>
    <xf numFmtId="0" fontId="40" fillId="0" borderId="71" xfId="4" applyFont="1" applyFill="1" applyBorder="1" applyAlignment="1">
      <alignment horizontal="center"/>
    </xf>
    <xf numFmtId="49" fontId="42" fillId="0" borderId="72" xfId="4" applyNumberFormat="1" applyFont="1" applyFill="1" applyBorder="1" applyAlignment="1">
      <alignment horizontal="left" vertical="center" wrapText="1"/>
    </xf>
    <xf numFmtId="0" fontId="40" fillId="0" borderId="72" xfId="4" applyFont="1" applyFill="1" applyBorder="1" applyAlignment="1">
      <alignment horizontal="left" vertical="center" wrapText="1"/>
    </xf>
    <xf numFmtId="0" fontId="40" fillId="0" borderId="73" xfId="4" applyFont="1" applyFill="1" applyBorder="1" applyAlignment="1">
      <alignment wrapText="1"/>
    </xf>
    <xf numFmtId="49" fontId="43" fillId="0" borderId="67" xfId="4" applyNumberFormat="1" applyFont="1" applyFill="1" applyBorder="1" applyAlignment="1">
      <alignment horizontal="center"/>
    </xf>
    <xf numFmtId="49" fontId="43" fillId="0" borderId="67" xfId="4" applyNumberFormat="1" applyFont="1" applyFill="1" applyBorder="1" applyAlignment="1">
      <alignment horizontal="right"/>
    </xf>
    <xf numFmtId="0" fontId="42" fillId="0" borderId="71" xfId="4" applyFont="1" applyFill="1" applyBorder="1" applyAlignment="1">
      <alignment horizontal="center" vertical="top" wrapText="1"/>
    </xf>
    <xf numFmtId="0" fontId="42" fillId="0" borderId="72" xfId="4" applyFont="1" applyFill="1" applyBorder="1" applyAlignment="1">
      <alignment vertical="top" wrapText="1"/>
    </xf>
    <xf numFmtId="168" fontId="42" fillId="0" borderId="72" xfId="4" applyNumberFormat="1" applyFont="1" applyFill="1" applyBorder="1" applyAlignment="1">
      <alignment horizontal="right" vertical="top"/>
    </xf>
    <xf numFmtId="168" fontId="42" fillId="0" borderId="73" xfId="4" applyNumberFormat="1" applyFont="1" applyFill="1" applyBorder="1" applyAlignment="1">
      <alignment horizontal="right" vertical="top" wrapText="1"/>
    </xf>
    <xf numFmtId="49" fontId="42" fillId="0" borderId="72" xfId="4" applyNumberFormat="1" applyFont="1" applyFill="1" applyBorder="1" applyAlignment="1">
      <alignment vertical="top" wrapText="1"/>
    </xf>
    <xf numFmtId="0" fontId="42" fillId="0" borderId="74" xfId="4" applyFont="1" applyFill="1" applyBorder="1" applyAlignment="1">
      <alignment horizontal="center" vertical="top" wrapText="1"/>
    </xf>
    <xf numFmtId="49" fontId="42" fillId="0" borderId="71" xfId="4" applyNumberFormat="1" applyFont="1" applyFill="1" applyBorder="1" applyAlignment="1">
      <alignment horizontal="center" vertical="top" wrapText="1"/>
    </xf>
    <xf numFmtId="0" fontId="42" fillId="0" borderId="76" xfId="4" applyFont="1" applyFill="1" applyBorder="1" applyAlignment="1">
      <alignment horizontal="center" vertical="top" wrapText="1"/>
    </xf>
    <xf numFmtId="168" fontId="42" fillId="0" borderId="77" xfId="4" applyNumberFormat="1" applyFont="1" applyFill="1" applyBorder="1" applyAlignment="1">
      <alignment horizontal="right" vertical="top" wrapText="1"/>
    </xf>
    <xf numFmtId="49" fontId="43" fillId="0" borderId="67" xfId="4" applyNumberFormat="1" applyFont="1" applyFill="1" applyBorder="1" applyAlignment="1">
      <alignment horizontal="left"/>
    </xf>
    <xf numFmtId="49" fontId="42" fillId="0" borderId="72" xfId="4" applyNumberFormat="1" applyFont="1" applyFill="1" applyBorder="1" applyAlignment="1">
      <alignment horizontal="left" vertical="top" wrapText="1"/>
    </xf>
    <xf numFmtId="0" fontId="2" fillId="0" borderId="0" xfId="2"/>
    <xf numFmtId="0" fontId="10" fillId="0" borderId="0" xfId="2" applyFont="1"/>
    <xf numFmtId="4" fontId="45" fillId="0" borderId="47" xfId="2" applyNumberFormat="1" applyFont="1" applyBorder="1" applyAlignment="1">
      <alignment horizontal="left"/>
    </xf>
    <xf numFmtId="4" fontId="46" fillId="0" borderId="47" xfId="2" applyNumberFormat="1" applyFont="1" applyBorder="1" applyAlignment="1">
      <alignment horizontal="right"/>
    </xf>
    <xf numFmtId="1" fontId="10" fillId="0" borderId="0" xfId="2" applyNumberFormat="1" applyFont="1"/>
    <xf numFmtId="0" fontId="2" fillId="0" borderId="0" xfId="0" applyFont="1" applyFill="1"/>
    <xf numFmtId="169" fontId="42" fillId="0" borderId="72" xfId="4" applyNumberFormat="1" applyFont="1" applyFill="1" applyBorder="1" applyAlignment="1">
      <alignment horizontal="right" vertical="top"/>
    </xf>
    <xf numFmtId="169" fontId="42" fillId="7" borderId="72" xfId="4" applyNumberFormat="1" applyFont="1" applyFill="1" applyBorder="1" applyAlignment="1">
      <alignment horizontal="right" vertical="top"/>
    </xf>
    <xf numFmtId="169" fontId="44" fillId="0" borderId="70" xfId="4" applyNumberFormat="1" applyFont="1" applyFill="1" applyBorder="1" applyAlignment="1">
      <alignment horizontal="right"/>
    </xf>
    <xf numFmtId="0" fontId="42" fillId="0" borderId="72" xfId="4" applyFont="1" applyFill="1" applyBorder="1" applyAlignment="1">
      <alignment horizontal="center" vertical="top" wrapText="1"/>
    </xf>
    <xf numFmtId="9" fontId="42" fillId="0" borderId="72" xfId="4" applyNumberFormat="1" applyFont="1" applyFill="1" applyBorder="1" applyAlignment="1">
      <alignment horizontal="center" vertical="top" wrapText="1"/>
    </xf>
    <xf numFmtId="0" fontId="40" fillId="0" borderId="0" xfId="4" applyFont="1" applyFill="1" applyAlignment="1">
      <alignment horizontal="center"/>
    </xf>
    <xf numFmtId="49" fontId="42" fillId="0" borderId="72" xfId="4" applyNumberFormat="1" applyFont="1" applyFill="1" applyBorder="1" applyAlignment="1">
      <alignment horizontal="center" vertical="top" wrapText="1"/>
    </xf>
    <xf numFmtId="0" fontId="40" fillId="0" borderId="72" xfId="4" applyFont="1" applyFill="1" applyBorder="1" applyAlignment="1">
      <alignment horizontal="center" vertical="center" wrapText="1"/>
    </xf>
    <xf numFmtId="2" fontId="42" fillId="0" borderId="72" xfId="4" applyNumberFormat="1" applyFont="1" applyFill="1" applyBorder="1" applyAlignment="1">
      <alignment horizontal="center" vertical="top" wrapText="1"/>
    </xf>
    <xf numFmtId="169" fontId="42" fillId="0" borderId="73" xfId="4" applyNumberFormat="1" applyFont="1" applyFill="1" applyBorder="1" applyAlignment="1">
      <alignment horizontal="right" vertical="top" wrapText="1"/>
    </xf>
    <xf numFmtId="169" fontId="39" fillId="0" borderId="70" xfId="4" applyNumberFormat="1" applyFont="1" applyFill="1" applyBorder="1" applyAlignment="1">
      <alignment horizontal="right" vertical="center" wrapText="1"/>
    </xf>
    <xf numFmtId="169" fontId="48" fillId="7" borderId="70" xfId="4" applyNumberFormat="1" applyFont="1" applyFill="1" applyBorder="1" applyAlignment="1">
      <alignment horizontal="right" vertical="center" wrapText="1"/>
    </xf>
    <xf numFmtId="169" fontId="37" fillId="0" borderId="70" xfId="4" applyNumberFormat="1" applyFont="1" applyFill="1" applyBorder="1" applyAlignment="1">
      <alignment horizontal="right" vertical="center"/>
    </xf>
    <xf numFmtId="169" fontId="1" fillId="0" borderId="0" xfId="3" applyNumberFormat="1" applyFont="1" applyProtection="1">
      <protection locked="0"/>
    </xf>
    <xf numFmtId="169" fontId="1" fillId="0" borderId="26" xfId="3" applyNumberFormat="1" applyFont="1" applyBorder="1" applyProtection="1">
      <protection locked="0"/>
    </xf>
    <xf numFmtId="169" fontId="3" fillId="0" borderId="26" xfId="3" applyNumberFormat="1" applyFont="1" applyBorder="1" applyProtection="1">
      <protection locked="0"/>
    </xf>
    <xf numFmtId="169" fontId="1" fillId="7" borderId="24" xfId="3" applyNumberFormat="1" applyFont="1" applyFill="1" applyBorder="1" applyAlignment="1" applyProtection="1">
      <alignment horizontal="right"/>
      <protection locked="0"/>
    </xf>
    <xf numFmtId="169" fontId="1" fillId="0" borderId="24" xfId="3" applyNumberFormat="1" applyFont="1" applyBorder="1" applyProtection="1">
      <protection locked="0"/>
    </xf>
    <xf numFmtId="169" fontId="1" fillId="0" borderId="24" xfId="3" applyNumberFormat="1" applyFont="1" applyBorder="1" applyAlignment="1" applyProtection="1">
      <alignment horizontal="right"/>
      <protection locked="0"/>
    </xf>
    <xf numFmtId="169" fontId="1" fillId="0" borderId="0" xfId="3" applyNumberFormat="1" applyFont="1" applyAlignment="1" applyProtection="1">
      <alignment horizontal="right"/>
      <protection locked="0"/>
    </xf>
    <xf numFmtId="169" fontId="1" fillId="4" borderId="25" xfId="3" applyNumberFormat="1" applyFont="1" applyFill="1" applyBorder="1" applyAlignment="1" applyProtection="1">
      <alignment horizontal="right"/>
      <protection locked="0"/>
    </xf>
    <xf numFmtId="169" fontId="1" fillId="4" borderId="25" xfId="3" applyNumberFormat="1" applyFont="1" applyFill="1" applyBorder="1" applyProtection="1">
      <protection locked="0"/>
    </xf>
    <xf numFmtId="169" fontId="15" fillId="7" borderId="24" xfId="3" applyNumberFormat="1" applyFont="1" applyFill="1" applyBorder="1" applyAlignment="1">
      <alignment horizontal="right"/>
    </xf>
    <xf numFmtId="169" fontId="15" fillId="0" borderId="24" xfId="3" applyNumberFormat="1" applyFont="1" applyBorder="1" applyAlignment="1">
      <alignment horizontal="right"/>
    </xf>
    <xf numFmtId="169" fontId="3" fillId="0" borderId="40" xfId="0" applyNumberFormat="1" applyFont="1" applyBorder="1"/>
    <xf numFmtId="169" fontId="3" fillId="0" borderId="41" xfId="0" applyNumberFormat="1" applyFont="1" applyBorder="1"/>
    <xf numFmtId="169" fontId="3" fillId="0" borderId="0" xfId="0" applyNumberFormat="1" applyFont="1"/>
    <xf numFmtId="169" fontId="1" fillId="0" borderId="0" xfId="0" applyNumberFormat="1" applyFont="1"/>
    <xf numFmtId="169" fontId="3" fillId="0" borderId="1" xfId="0" applyNumberFormat="1" applyFont="1" applyBorder="1"/>
    <xf numFmtId="169" fontId="3" fillId="0" borderId="21" xfId="0" applyNumberFormat="1" applyFont="1" applyBorder="1"/>
    <xf numFmtId="169" fontId="3" fillId="0" borderId="15" xfId="0" applyNumberFormat="1" applyFont="1" applyBorder="1"/>
    <xf numFmtId="169" fontId="1" fillId="7" borderId="40" xfId="0" applyNumberFormat="1" applyFont="1" applyFill="1" applyBorder="1"/>
    <xf numFmtId="169" fontId="1" fillId="0" borderId="40" xfId="0" applyNumberFormat="1" applyFont="1" applyBorder="1"/>
    <xf numFmtId="169" fontId="2" fillId="0" borderId="0" xfId="0" applyNumberFormat="1" applyFont="1"/>
    <xf numFmtId="169" fontId="9" fillId="0" borderId="0" xfId="0" applyNumberFormat="1" applyFont="1"/>
    <xf numFmtId="169" fontId="1" fillId="7" borderId="31" xfId="0" applyNumberFormat="1" applyFont="1" applyFill="1" applyBorder="1"/>
    <xf numFmtId="169" fontId="1" fillId="0" borderId="31" xfId="0" applyNumberFormat="1" applyFont="1" applyBorder="1"/>
    <xf numFmtId="169" fontId="3" fillId="0" borderId="3" xfId="0" applyNumberFormat="1" applyFont="1" applyBorder="1"/>
    <xf numFmtId="169" fontId="1" fillId="0" borderId="19" xfId="0" applyNumberFormat="1" applyFont="1" applyBorder="1"/>
    <xf numFmtId="169" fontId="7" fillId="0" borderId="0" xfId="0" applyNumberFormat="1" applyFont="1"/>
    <xf numFmtId="169" fontId="1" fillId="0" borderId="34" xfId="0" applyNumberFormat="1" applyFont="1" applyBorder="1"/>
    <xf numFmtId="169" fontId="3" fillId="0" borderId="27" xfId="0" applyNumberFormat="1" applyFont="1" applyBorder="1"/>
    <xf numFmtId="169" fontId="3" fillId="0" borderId="30" xfId="0" applyNumberFormat="1" applyFont="1" applyBorder="1"/>
    <xf numFmtId="169" fontId="1" fillId="7" borderId="31" xfId="1" applyNumberFormat="1" applyFont="1" applyFill="1" applyBorder="1"/>
    <xf numFmtId="169" fontId="1" fillId="7" borderId="27" xfId="0" applyNumberFormat="1" applyFont="1" applyFill="1" applyBorder="1"/>
    <xf numFmtId="169" fontId="1" fillId="0" borderId="33" xfId="0" applyNumberFormat="1" applyFont="1" applyBorder="1"/>
    <xf numFmtId="169" fontId="1" fillId="0" borderId="27" xfId="0" applyNumberFormat="1" applyFont="1" applyBorder="1"/>
    <xf numFmtId="169" fontId="1" fillId="7" borderId="31" xfId="0" applyNumberFormat="1" applyFont="1" applyFill="1" applyBorder="1" applyProtection="1">
      <protection locked="0"/>
    </xf>
    <xf numFmtId="169" fontId="7" fillId="7" borderId="31" xfId="0" applyNumberFormat="1" applyFont="1" applyFill="1" applyBorder="1"/>
    <xf numFmtId="169" fontId="1" fillId="7" borderId="5" xfId="0" applyNumberFormat="1" applyFont="1" applyFill="1" applyBorder="1"/>
    <xf numFmtId="169" fontId="1" fillId="0" borderId="5" xfId="0" applyNumberFormat="1" applyFont="1" applyBorder="1"/>
    <xf numFmtId="169" fontId="1" fillId="0" borderId="0" xfId="2" applyNumberFormat="1" applyFont="1"/>
    <xf numFmtId="169" fontId="1" fillId="0" borderId="31" xfId="2" applyNumberFormat="1" applyFont="1" applyBorder="1"/>
    <xf numFmtId="169" fontId="1" fillId="7" borderId="31" xfId="2" applyNumberFormat="1" applyFont="1" applyFill="1" applyBorder="1"/>
    <xf numFmtId="169" fontId="1" fillId="0" borderId="14" xfId="2" applyNumberFormat="1" applyFont="1" applyBorder="1"/>
    <xf numFmtId="169" fontId="3" fillId="0" borderId="15" xfId="2" applyNumberFormat="1" applyFont="1" applyBorder="1"/>
    <xf numFmtId="169" fontId="3" fillId="0" borderId="0" xfId="2" applyNumberFormat="1" applyFont="1"/>
    <xf numFmtId="169" fontId="2" fillId="0" borderId="0" xfId="2" applyNumberFormat="1"/>
    <xf numFmtId="169" fontId="1" fillId="7" borderId="39" xfId="2" applyNumberFormat="1" applyFont="1" applyFill="1" applyBorder="1"/>
    <xf numFmtId="169" fontId="1" fillId="0" borderId="39" xfId="2" applyNumberFormat="1" applyFont="1" applyBorder="1"/>
    <xf numFmtId="0" fontId="1" fillId="0" borderId="0" xfId="2" applyFont="1" applyAlignment="1">
      <alignment horizontal="center"/>
    </xf>
    <xf numFmtId="164" fontId="1" fillId="2" borderId="0" xfId="2" applyNumberFormat="1" applyFont="1" applyFill="1" applyAlignment="1">
      <alignment horizontal="center"/>
    </xf>
    <xf numFmtId="0" fontId="1" fillId="0" borderId="7" xfId="2" applyFont="1" applyBorder="1" applyAlignment="1">
      <alignment horizontal="center"/>
    </xf>
    <xf numFmtId="164" fontId="1" fillId="2" borderId="7" xfId="2" applyNumberFormat="1" applyFont="1" applyFill="1" applyBorder="1" applyAlignment="1">
      <alignment horizontal="center"/>
    </xf>
    <xf numFmtId="0" fontId="1" fillId="0" borderId="11" xfId="2" applyFont="1" applyBorder="1" applyAlignment="1">
      <alignment horizontal="center"/>
    </xf>
    <xf numFmtId="164" fontId="1" fillId="2" borderId="11" xfId="2" applyNumberFormat="1" applyFont="1" applyFill="1" applyBorder="1" applyAlignment="1">
      <alignment horizontal="center"/>
    </xf>
    <xf numFmtId="0" fontId="3" fillId="0" borderId="0" xfId="2" applyFont="1" applyAlignment="1">
      <alignment horizontal="center"/>
    </xf>
    <xf numFmtId="164" fontId="3" fillId="2" borderId="0" xfId="2" applyNumberFormat="1" applyFont="1" applyFill="1" applyAlignment="1">
      <alignment horizontal="center"/>
    </xf>
    <xf numFmtId="0" fontId="3" fillId="0" borderId="38" xfId="2" applyFont="1" applyBorder="1" applyAlignment="1">
      <alignment horizontal="center"/>
    </xf>
    <xf numFmtId="164" fontId="3" fillId="2" borderId="38" xfId="2" applyNumberFormat="1" applyFont="1" applyFill="1" applyBorder="1" applyAlignment="1">
      <alignment horizontal="center"/>
    </xf>
    <xf numFmtId="4" fontId="3" fillId="2" borderId="13" xfId="2" applyNumberFormat="1" applyFont="1" applyFill="1" applyBorder="1" applyAlignment="1">
      <alignment horizontal="center"/>
    </xf>
    <xf numFmtId="0" fontId="1" fillId="0" borderId="31" xfId="2" applyFont="1" applyBorder="1" applyAlignment="1">
      <alignment horizontal="center"/>
    </xf>
    <xf numFmtId="4" fontId="1" fillId="0" borderId="31" xfId="2" applyNumberFormat="1" applyFont="1" applyBorder="1" applyAlignment="1">
      <alignment horizontal="center"/>
    </xf>
    <xf numFmtId="4" fontId="1" fillId="0" borderId="0" xfId="2" applyNumberFormat="1" applyFont="1" applyAlignment="1">
      <alignment horizontal="center"/>
    </xf>
    <xf numFmtId="0" fontId="1" fillId="0" borderId="0" xfId="1" applyFont="1" applyAlignment="1">
      <alignment horizontal="center"/>
    </xf>
    <xf numFmtId="0" fontId="1" fillId="0" borderId="31" xfId="1" applyFont="1" applyBorder="1" applyAlignment="1">
      <alignment horizontal="center"/>
    </xf>
    <xf numFmtId="164" fontId="1" fillId="2" borderId="31" xfId="2" applyNumberFormat="1" applyFont="1" applyFill="1" applyBorder="1" applyAlignment="1">
      <alignment horizontal="center"/>
    </xf>
    <xf numFmtId="164" fontId="1" fillId="0" borderId="0" xfId="2" applyNumberFormat="1" applyFont="1" applyAlignment="1">
      <alignment horizontal="center"/>
    </xf>
    <xf numFmtId="4" fontId="1" fillId="2" borderId="31" xfId="2" applyNumberFormat="1" applyFont="1" applyFill="1" applyBorder="1" applyAlignment="1">
      <alignment horizontal="center"/>
    </xf>
    <xf numFmtId="4" fontId="3" fillId="2" borderId="0" xfId="2" applyNumberFormat="1" applyFont="1" applyFill="1" applyAlignment="1">
      <alignment horizontal="center"/>
    </xf>
    <xf numFmtId="164" fontId="1" fillId="2" borderId="0" xfId="2" applyNumberFormat="1" applyFont="1" applyFill="1" applyAlignment="1">
      <alignment horizontal="center" wrapText="1"/>
    </xf>
    <xf numFmtId="0" fontId="1" fillId="0" borderId="39" xfId="2" applyFont="1" applyBorder="1" applyAlignment="1">
      <alignment horizontal="center"/>
    </xf>
    <xf numFmtId="164" fontId="1" fillId="2" borderId="39" xfId="2" applyNumberFormat="1" applyFont="1" applyFill="1" applyBorder="1" applyAlignment="1">
      <alignment horizontal="center"/>
    </xf>
    <xf numFmtId="0" fontId="2" fillId="2" borderId="0" xfId="2" applyFill="1" applyAlignment="1">
      <alignment horizontal="center"/>
    </xf>
    <xf numFmtId="4" fontId="1" fillId="2" borderId="0" xfId="2" applyNumberFormat="1" applyFont="1" applyFill="1" applyAlignment="1">
      <alignment horizontal="center"/>
    </xf>
    <xf numFmtId="169" fontId="3" fillId="0" borderId="33" xfId="2" applyNumberFormat="1" applyFont="1" applyBorder="1"/>
    <xf numFmtId="0" fontId="1" fillId="0" borderId="0" xfId="0" applyFont="1" applyFill="1" applyAlignment="1">
      <alignment vertical="top"/>
    </xf>
    <xf numFmtId="3" fontId="1" fillId="0" borderId="0" xfId="0" applyNumberFormat="1" applyFont="1" applyFill="1" applyAlignment="1">
      <alignment vertical="top"/>
    </xf>
    <xf numFmtId="0" fontId="1" fillId="0" borderId="0" xfId="0" applyFont="1" applyFill="1" applyAlignment="1">
      <alignment vertical="top" wrapText="1"/>
    </xf>
    <xf numFmtId="0" fontId="1" fillId="0" borderId="0" xfId="0" applyFont="1" applyFill="1"/>
    <xf numFmtId="164" fontId="1" fillId="0" borderId="0" xfId="0" applyNumberFormat="1" applyFont="1" applyFill="1"/>
    <xf numFmtId="4" fontId="1" fillId="0" borderId="0" xfId="0" applyNumberFormat="1" applyFont="1" applyFill="1"/>
    <xf numFmtId="0" fontId="3" fillId="0" borderId="6" xfId="0" applyFont="1" applyFill="1" applyBorder="1" applyAlignment="1">
      <alignment vertical="top"/>
    </xf>
    <xf numFmtId="3" fontId="1" fillId="0" borderId="7" xfId="0" applyNumberFormat="1" applyFont="1" applyFill="1" applyBorder="1" applyAlignment="1">
      <alignment vertical="top"/>
    </xf>
    <xf numFmtId="0" fontId="1" fillId="0" borderId="7" xfId="0" applyFont="1" applyFill="1" applyBorder="1" applyAlignment="1">
      <alignment vertical="top" wrapText="1"/>
    </xf>
    <xf numFmtId="0" fontId="1" fillId="0" borderId="7" xfId="0" applyFont="1" applyFill="1" applyBorder="1"/>
    <xf numFmtId="164" fontId="1" fillId="0" borderId="7" xfId="0" applyNumberFormat="1" applyFont="1" applyFill="1" applyBorder="1"/>
    <xf numFmtId="4" fontId="1" fillId="0" borderId="7" xfId="0" applyNumberFormat="1" applyFont="1" applyFill="1" applyBorder="1"/>
    <xf numFmtId="4" fontId="1" fillId="0" borderId="8" xfId="0" applyNumberFormat="1" applyFont="1" applyFill="1" applyBorder="1"/>
    <xf numFmtId="0" fontId="3" fillId="0" borderId="9" xfId="0" applyFont="1" applyFill="1" applyBorder="1" applyAlignment="1">
      <alignment vertical="top"/>
    </xf>
    <xf numFmtId="4" fontId="1" fillId="0" borderId="4" xfId="0" applyNumberFormat="1" applyFont="1" applyFill="1" applyBorder="1"/>
    <xf numFmtId="0" fontId="3" fillId="0" borderId="10" xfId="0" applyFont="1" applyFill="1" applyBorder="1" applyAlignment="1">
      <alignment vertical="top"/>
    </xf>
    <xf numFmtId="3" fontId="1" fillId="0" borderId="11" xfId="0" applyNumberFormat="1" applyFont="1" applyFill="1" applyBorder="1" applyAlignment="1">
      <alignment vertical="top"/>
    </xf>
    <xf numFmtId="0" fontId="1" fillId="0" borderId="11" xfId="0" applyFont="1" applyFill="1" applyBorder="1" applyAlignment="1">
      <alignment vertical="top" wrapText="1"/>
    </xf>
    <xf numFmtId="0" fontId="1" fillId="0" borderId="11" xfId="0" applyFont="1" applyFill="1" applyBorder="1"/>
    <xf numFmtId="164" fontId="1" fillId="0" borderId="11" xfId="0" applyNumberFormat="1" applyFont="1" applyFill="1" applyBorder="1"/>
    <xf numFmtId="4" fontId="1" fillId="0" borderId="11" xfId="0" applyNumberFormat="1" applyFont="1" applyFill="1" applyBorder="1"/>
    <xf numFmtId="4" fontId="1" fillId="0" borderId="12" xfId="0" applyNumberFormat="1" applyFont="1" applyFill="1" applyBorder="1"/>
    <xf numFmtId="0" fontId="2" fillId="0" borderId="5" xfId="0" applyFont="1" applyFill="1" applyBorder="1" applyAlignment="1">
      <alignment horizontal="center" vertical="center" wrapText="1"/>
    </xf>
    <xf numFmtId="0" fontId="3" fillId="0" borderId="16" xfId="0" applyFont="1" applyFill="1" applyBorder="1" applyAlignment="1">
      <alignment vertical="top"/>
    </xf>
    <xf numFmtId="3" fontId="3" fillId="0" borderId="17" xfId="0" applyNumberFormat="1" applyFont="1" applyFill="1" applyBorder="1" applyAlignment="1">
      <alignment vertical="top"/>
    </xf>
    <xf numFmtId="0" fontId="3" fillId="0" borderId="17" xfId="0" applyFont="1" applyFill="1" applyBorder="1" applyAlignment="1">
      <alignment vertical="top" wrapText="1"/>
    </xf>
    <xf numFmtId="0" fontId="3" fillId="0" borderId="17" xfId="0" applyFont="1" applyFill="1" applyBorder="1"/>
    <xf numFmtId="164" fontId="3" fillId="0" borderId="18" xfId="0" applyNumberFormat="1" applyFont="1" applyFill="1" applyBorder="1"/>
    <xf numFmtId="169" fontId="3" fillId="0" borderId="5" xfId="0" applyNumberFormat="1" applyFont="1" applyFill="1" applyBorder="1"/>
    <xf numFmtId="169" fontId="3" fillId="0" borderId="18" xfId="0" applyNumberFormat="1" applyFont="1" applyFill="1" applyBorder="1"/>
    <xf numFmtId="0" fontId="3" fillId="0" borderId="0" xfId="0" applyFont="1" applyFill="1" applyAlignment="1">
      <alignment vertical="top"/>
    </xf>
    <xf numFmtId="3" fontId="3" fillId="0" borderId="0" xfId="0" applyNumberFormat="1" applyFont="1" applyFill="1" applyAlignment="1">
      <alignment vertical="top"/>
    </xf>
    <xf numFmtId="0" fontId="3" fillId="0" borderId="0" xfId="0" applyFont="1" applyFill="1" applyAlignment="1">
      <alignment vertical="top" wrapText="1"/>
    </xf>
    <xf numFmtId="0" fontId="3" fillId="0" borderId="0" xfId="0" applyFont="1" applyFill="1"/>
    <xf numFmtId="164" fontId="3" fillId="0" borderId="0" xfId="0" applyNumberFormat="1" applyFont="1" applyFill="1"/>
    <xf numFmtId="169" fontId="3" fillId="0" borderId="0" xfId="0" applyNumberFormat="1" applyFont="1" applyFill="1"/>
    <xf numFmtId="164" fontId="3" fillId="0" borderId="17" xfId="0" applyNumberFormat="1" applyFont="1" applyFill="1" applyBorder="1"/>
    <xf numFmtId="0" fontId="3" fillId="0" borderId="22" xfId="0" applyFont="1" applyFill="1" applyBorder="1" applyAlignment="1">
      <alignment vertical="top"/>
    </xf>
    <xf numFmtId="169" fontId="1" fillId="0" borderId="0" xfId="0" applyNumberFormat="1" applyFont="1" applyFill="1"/>
    <xf numFmtId="0" fontId="1" fillId="0" borderId="4" xfId="0" applyFont="1" applyFill="1" applyBorder="1"/>
    <xf numFmtId="4" fontId="3" fillId="0" borderId="2" xfId="0" applyNumberFormat="1" applyFont="1" applyFill="1" applyBorder="1"/>
    <xf numFmtId="4" fontId="3" fillId="0" borderId="20" xfId="0" applyNumberFormat="1" applyFont="1" applyFill="1" applyBorder="1"/>
    <xf numFmtId="169" fontId="3" fillId="0" borderId="1" xfId="0" applyNumberFormat="1" applyFont="1" applyFill="1" applyBorder="1"/>
    <xf numFmtId="0" fontId="9" fillId="0" borderId="0" xfId="0" applyFont="1" applyFill="1" applyAlignment="1">
      <alignment vertical="top"/>
    </xf>
    <xf numFmtId="3" fontId="9" fillId="0" borderId="0" xfId="0" applyNumberFormat="1" applyFont="1" applyFill="1" applyAlignment="1">
      <alignment vertical="top"/>
    </xf>
    <xf numFmtId="0" fontId="9" fillId="0" borderId="0" xfId="0" applyFont="1" applyFill="1" applyAlignment="1">
      <alignment vertical="top" wrapText="1"/>
    </xf>
    <xf numFmtId="0" fontId="9" fillId="0" borderId="0" xfId="0" applyFont="1" applyFill="1"/>
    <xf numFmtId="4" fontId="9" fillId="0" borderId="0" xfId="0" applyNumberFormat="1" applyFont="1" applyFill="1"/>
    <xf numFmtId="169" fontId="9" fillId="0" borderId="0" xfId="0" applyNumberFormat="1" applyFont="1" applyFill="1"/>
    <xf numFmtId="0" fontId="10" fillId="0" borderId="0" xfId="0" applyFont="1" applyFill="1"/>
    <xf numFmtId="4" fontId="3" fillId="0" borderId="13" xfId="0" applyNumberFormat="1" applyFont="1" applyFill="1" applyBorder="1"/>
    <xf numFmtId="4" fontId="1" fillId="0" borderId="14" xfId="0" applyNumberFormat="1" applyFont="1" applyFill="1" applyBorder="1"/>
    <xf numFmtId="169" fontId="3" fillId="0" borderId="21" xfId="0" applyNumberFormat="1" applyFont="1" applyFill="1" applyBorder="1"/>
    <xf numFmtId="169" fontId="2" fillId="0" borderId="31" xfId="2" applyNumberFormat="1" applyBorder="1"/>
    <xf numFmtId="169" fontId="2" fillId="0" borderId="47" xfId="2" applyNumberFormat="1" applyBorder="1"/>
    <xf numFmtId="169" fontId="2" fillId="0" borderId="49" xfId="2" applyNumberFormat="1" applyBorder="1"/>
    <xf numFmtId="169" fontId="2" fillId="7" borderId="31" xfId="2" applyNumberFormat="1" applyFill="1" applyBorder="1"/>
    <xf numFmtId="0" fontId="23" fillId="0" borderId="0" xfId="2" applyFont="1" applyAlignment="1">
      <alignment horizontal="center"/>
    </xf>
    <xf numFmtId="4" fontId="23" fillId="0" borderId="0" xfId="2" applyNumberFormat="1" applyFont="1" applyAlignment="1">
      <alignment horizontal="center"/>
    </xf>
    <xf numFmtId="0" fontId="2" fillId="0" borderId="47" xfId="2" applyBorder="1" applyAlignment="1">
      <alignment horizontal="center"/>
    </xf>
    <xf numFmtId="4" fontId="2" fillId="0" borderId="47" xfId="2" applyNumberFormat="1" applyBorder="1" applyAlignment="1">
      <alignment horizontal="center"/>
    </xf>
    <xf numFmtId="0" fontId="1" fillId="0" borderId="47" xfId="2" applyFont="1" applyBorder="1" applyAlignment="1">
      <alignment horizontal="center"/>
    </xf>
    <xf numFmtId="4" fontId="1" fillId="0" borderId="47" xfId="2" applyNumberFormat="1" applyFont="1" applyBorder="1" applyAlignment="1">
      <alignment horizontal="center"/>
    </xf>
    <xf numFmtId="0" fontId="9" fillId="0" borderId="47" xfId="2" applyFont="1" applyBorder="1" applyAlignment="1">
      <alignment horizontal="center"/>
    </xf>
    <xf numFmtId="4" fontId="9" fillId="0" borderId="47" xfId="2" applyNumberFormat="1" applyFont="1" applyBorder="1" applyAlignment="1">
      <alignment horizontal="center"/>
    </xf>
    <xf numFmtId="0" fontId="25" fillId="0" borderId="0" xfId="2" applyFont="1" applyAlignment="1">
      <alignment horizontal="center"/>
    </xf>
    <xf numFmtId="4" fontId="25" fillId="0" borderId="0" xfId="2" applyNumberFormat="1" applyFont="1" applyAlignment="1">
      <alignment horizontal="center"/>
    </xf>
    <xf numFmtId="0" fontId="2" fillId="0" borderId="31" xfId="2" applyBorder="1" applyAlignment="1">
      <alignment horizontal="center"/>
    </xf>
    <xf numFmtId="4" fontId="30" fillId="0" borderId="31" xfId="2" applyNumberFormat="1" applyFont="1" applyBorder="1" applyAlignment="1">
      <alignment horizontal="center"/>
    </xf>
    <xf numFmtId="4" fontId="32" fillId="0" borderId="0" xfId="2" applyNumberFormat="1" applyFont="1" applyAlignment="1">
      <alignment horizontal="center"/>
    </xf>
    <xf numFmtId="0" fontId="5" fillId="0" borderId="47" xfId="2" applyFont="1" applyBorder="1" applyAlignment="1">
      <alignment horizontal="center"/>
    </xf>
    <xf numFmtId="4" fontId="32" fillId="0" borderId="47" xfId="2" applyNumberFormat="1" applyFont="1" applyBorder="1" applyAlignment="1">
      <alignment horizontal="center"/>
    </xf>
    <xf numFmtId="0" fontId="25" fillId="0" borderId="47" xfId="2" applyFont="1" applyBorder="1" applyAlignment="1">
      <alignment horizontal="center"/>
    </xf>
    <xf numFmtId="4" fontId="27" fillId="0" borderId="47" xfId="2" applyNumberFormat="1" applyFont="1" applyBorder="1" applyAlignment="1">
      <alignment horizontal="center"/>
    </xf>
    <xf numFmtId="0" fontId="5" fillId="0" borderId="0" xfId="2" applyFont="1" applyAlignment="1">
      <alignment horizontal="center"/>
    </xf>
    <xf numFmtId="4" fontId="27" fillId="0" borderId="31" xfId="2" applyNumberFormat="1" applyFont="1" applyBorder="1" applyAlignment="1">
      <alignment horizontal="center"/>
    </xf>
    <xf numFmtId="0" fontId="2" fillId="0" borderId="63" xfId="2" applyBorder="1" applyAlignment="1">
      <alignment horizontal="center"/>
    </xf>
    <xf numFmtId="4" fontId="28" fillId="0" borderId="63" xfId="2" applyNumberFormat="1" applyFont="1" applyBorder="1" applyAlignment="1">
      <alignment horizontal="center"/>
    </xf>
    <xf numFmtId="4" fontId="33" fillId="0" borderId="40" xfId="2" applyNumberFormat="1" applyFont="1" applyBorder="1" applyAlignment="1">
      <alignment horizontal="center"/>
    </xf>
    <xf numFmtId="4" fontId="30" fillId="0" borderId="40" xfId="2" applyNumberFormat="1" applyFont="1" applyBorder="1" applyAlignment="1">
      <alignment horizontal="center"/>
    </xf>
    <xf numFmtId="4" fontId="30" fillId="0" borderId="63" xfId="2" applyNumberFormat="1" applyFont="1" applyBorder="1" applyAlignment="1">
      <alignment horizontal="center"/>
    </xf>
    <xf numFmtId="0" fontId="35" fillId="0" borderId="40" xfId="2" applyFont="1" applyBorder="1" applyAlignment="1">
      <alignment horizontal="center"/>
    </xf>
    <xf numFmtId="4" fontId="33" fillId="0" borderId="63" xfId="2" applyNumberFormat="1" applyFont="1" applyBorder="1" applyAlignment="1">
      <alignment horizontal="center"/>
    </xf>
    <xf numFmtId="0" fontId="35" fillId="0" borderId="63" xfId="2" applyFont="1" applyBorder="1" applyAlignment="1">
      <alignment horizontal="center"/>
    </xf>
    <xf numFmtId="164" fontId="2" fillId="0" borderId="0" xfId="2" applyNumberFormat="1" applyAlignment="1">
      <alignment horizontal="center"/>
    </xf>
    <xf numFmtId="169" fontId="5" fillId="0" borderId="44" xfId="2" applyNumberFormat="1" applyFont="1" applyBorder="1"/>
    <xf numFmtId="169" fontId="2" fillId="0" borderId="63" xfId="2" applyNumberFormat="1" applyBorder="1"/>
    <xf numFmtId="169" fontId="2" fillId="7" borderId="63" xfId="2" applyNumberFormat="1" applyFill="1" applyBorder="1"/>
    <xf numFmtId="169" fontId="2" fillId="7" borderId="63" xfId="2" applyNumberFormat="1" applyFill="1" applyBorder="1" applyProtection="1">
      <protection locked="0"/>
    </xf>
    <xf numFmtId="169" fontId="2" fillId="7" borderId="63" xfId="2" applyNumberFormat="1" applyFont="1" applyFill="1" applyBorder="1"/>
    <xf numFmtId="169" fontId="5" fillId="0" borderId="49" xfId="2" applyNumberFormat="1" applyFont="1" applyBorder="1"/>
    <xf numFmtId="169" fontId="5" fillId="0" borderId="0" xfId="2" applyNumberFormat="1" applyFont="1"/>
    <xf numFmtId="169" fontId="47" fillId="0" borderId="49" xfId="2" applyNumberFormat="1" applyFont="1" applyBorder="1"/>
    <xf numFmtId="0" fontId="2" fillId="0" borderId="79" xfId="2" applyBorder="1" applyAlignment="1">
      <alignment horizontal="center" vertical="center"/>
    </xf>
    <xf numFmtId="0" fontId="2" fillId="0" borderId="60" xfId="2" applyBorder="1" applyAlignment="1">
      <alignment horizontal="center" vertical="center"/>
    </xf>
    <xf numFmtId="0" fontId="2" fillId="0" borderId="80" xfId="2" applyBorder="1" applyAlignment="1">
      <alignment horizontal="center" vertical="center" wrapText="1"/>
    </xf>
    <xf numFmtId="0" fontId="2" fillId="0" borderId="81" xfId="2" applyBorder="1" applyAlignment="1">
      <alignment horizontal="center" vertical="center" wrapText="1"/>
    </xf>
    <xf numFmtId="4" fontId="2" fillId="0" borderId="81" xfId="2" applyNumberFormat="1" applyBorder="1" applyAlignment="1">
      <alignment horizontal="center" vertical="center" wrapText="1"/>
    </xf>
    <xf numFmtId="4" fontId="2" fillId="0" borderId="82" xfId="2" applyNumberFormat="1" applyBorder="1" applyAlignment="1">
      <alignment horizontal="center" vertical="center" wrapText="1"/>
    </xf>
    <xf numFmtId="0" fontId="5" fillId="0" borderId="85" xfId="2" applyFont="1" applyBorder="1" applyAlignment="1">
      <alignment vertical="top"/>
    </xf>
    <xf numFmtId="0" fontId="2" fillId="0" borderId="86" xfId="2" applyBorder="1" applyAlignment="1">
      <alignment horizontal="center"/>
    </xf>
    <xf numFmtId="4" fontId="28" fillId="0" borderId="86" xfId="2" applyNumberFormat="1" applyFont="1" applyBorder="1" applyAlignment="1">
      <alignment horizontal="center"/>
    </xf>
    <xf numFmtId="4" fontId="27" fillId="0" borderId="86" xfId="2" applyNumberFormat="1" applyFont="1" applyBorder="1"/>
    <xf numFmtId="4" fontId="27" fillId="0" borderId="87" xfId="2" applyNumberFormat="1" applyFont="1" applyBorder="1"/>
    <xf numFmtId="3" fontId="23" fillId="0" borderId="0" xfId="2" applyNumberFormat="1" applyFont="1" applyAlignment="1">
      <alignment horizontal="center" vertical="top"/>
    </xf>
    <xf numFmtId="4" fontId="5" fillId="0" borderId="45" xfId="2" applyNumberFormat="1" applyFont="1" applyBorder="1" applyAlignment="1">
      <alignment horizontal="center"/>
    </xf>
    <xf numFmtId="4" fontId="5" fillId="0" borderId="0" xfId="2" applyNumberFormat="1" applyFont="1" applyAlignment="1">
      <alignment horizontal="center"/>
    </xf>
    <xf numFmtId="4" fontId="5" fillId="0" borderId="50" xfId="2" applyNumberFormat="1" applyFont="1" applyBorder="1" applyAlignment="1">
      <alignment horizontal="center"/>
    </xf>
    <xf numFmtId="4" fontId="3" fillId="0" borderId="50" xfId="2" applyNumberFormat="1" applyFont="1" applyBorder="1" applyAlignment="1">
      <alignment horizontal="center"/>
    </xf>
    <xf numFmtId="0" fontId="10" fillId="0" borderId="0" xfId="2" applyFont="1" applyAlignment="1">
      <alignment horizontal="center"/>
    </xf>
    <xf numFmtId="4" fontId="45" fillId="0" borderId="50" xfId="2" applyNumberFormat="1" applyFont="1" applyBorder="1" applyAlignment="1">
      <alignment horizontal="center"/>
    </xf>
    <xf numFmtId="4" fontId="3" fillId="0" borderId="51" xfId="2" applyNumberFormat="1" applyFont="1" applyBorder="1" applyAlignment="1">
      <alignment horizontal="center"/>
    </xf>
    <xf numFmtId="0" fontId="23" fillId="0" borderId="0" xfId="2" applyFont="1" applyAlignment="1">
      <alignment horizontal="center" vertical="top"/>
    </xf>
    <xf numFmtId="4" fontId="3" fillId="0" borderId="0" xfId="2" applyNumberFormat="1" applyFont="1" applyAlignment="1">
      <alignment horizontal="center"/>
    </xf>
    <xf numFmtId="0" fontId="25" fillId="0" borderId="0" xfId="2" applyFont="1" applyAlignment="1">
      <alignment horizontal="center" vertical="top"/>
    </xf>
    <xf numFmtId="3" fontId="25" fillId="0" borderId="0" xfId="2" applyNumberFormat="1" applyFont="1" applyAlignment="1">
      <alignment horizontal="center" vertical="top"/>
    </xf>
    <xf numFmtId="0" fontId="25" fillId="0" borderId="53" xfId="2" applyFont="1" applyBorder="1" applyAlignment="1">
      <alignment horizontal="center" vertical="top"/>
    </xf>
    <xf numFmtId="3" fontId="25" fillId="0" borderId="53" xfId="2" applyNumberFormat="1" applyFont="1" applyBorder="1" applyAlignment="1">
      <alignment horizontal="center" vertical="top"/>
    </xf>
    <xf numFmtId="0" fontId="5" fillId="0" borderId="83" xfId="2" applyFont="1" applyBorder="1" applyAlignment="1">
      <alignment horizontal="center" vertical="top"/>
    </xf>
    <xf numFmtId="3" fontId="5" fillId="0" borderId="84" xfId="2" applyNumberFormat="1" applyFont="1" applyBorder="1" applyAlignment="1">
      <alignment horizontal="center" vertical="top"/>
    </xf>
    <xf numFmtId="0" fontId="2" fillId="0" borderId="0" xfId="2" applyAlignment="1">
      <alignment horizontal="center" vertical="top"/>
    </xf>
    <xf numFmtId="3" fontId="2" fillId="0" borderId="0" xfId="2" applyNumberFormat="1" applyAlignment="1">
      <alignment horizontal="center" vertical="top"/>
    </xf>
    <xf numFmtId="0" fontId="2" fillId="0" borderId="32" xfId="2" applyBorder="1" applyAlignment="1">
      <alignment horizontal="center" vertical="top"/>
    </xf>
    <xf numFmtId="3" fontId="29" fillId="0" borderId="33" xfId="2" applyNumberFormat="1" applyFont="1" applyBorder="1" applyAlignment="1">
      <alignment horizontal="center" vertical="top"/>
    </xf>
    <xf numFmtId="0" fontId="2" fillId="0" borderId="58" xfId="2" applyBorder="1" applyAlignment="1">
      <alignment horizontal="center" vertical="top"/>
    </xf>
    <xf numFmtId="3" fontId="29" fillId="0" borderId="58" xfId="2" applyNumberFormat="1" applyFont="1" applyBorder="1" applyAlignment="1">
      <alignment horizontal="center" vertical="top"/>
    </xf>
    <xf numFmtId="0" fontId="2" fillId="0" borderId="52" xfId="2" applyBorder="1" applyAlignment="1">
      <alignment horizontal="center" vertical="top"/>
    </xf>
    <xf numFmtId="3" fontId="2" fillId="0" borderId="47" xfId="2" applyNumberFormat="1" applyBorder="1" applyAlignment="1">
      <alignment horizontal="center" vertical="top"/>
    </xf>
    <xf numFmtId="0" fontId="5" fillId="0" borderId="52" xfId="2" applyFont="1" applyBorder="1" applyAlignment="1">
      <alignment horizontal="center" vertical="top"/>
    </xf>
    <xf numFmtId="3" fontId="5" fillId="0" borderId="47" xfId="2" applyNumberFormat="1" applyFont="1" applyBorder="1" applyAlignment="1">
      <alignment horizontal="center" vertical="top"/>
    </xf>
    <xf numFmtId="0" fontId="5" fillId="0" borderId="0" xfId="2" applyFont="1" applyAlignment="1">
      <alignment horizontal="center" vertical="top"/>
    </xf>
    <xf numFmtId="3" fontId="5" fillId="0" borderId="0" xfId="2" applyNumberFormat="1" applyFont="1" applyAlignment="1">
      <alignment horizontal="center" vertical="top"/>
    </xf>
    <xf numFmtId="3" fontId="2" fillId="0" borderId="34" xfId="2" applyNumberFormat="1" applyBorder="1" applyAlignment="1">
      <alignment horizontal="center" vertical="top"/>
    </xf>
    <xf numFmtId="3" fontId="5" fillId="0" borderId="48" xfId="2" applyNumberFormat="1" applyFont="1" applyBorder="1" applyAlignment="1">
      <alignment horizontal="center" vertical="top"/>
    </xf>
    <xf numFmtId="0" fontId="2" fillId="0" borderId="59" xfId="2" applyBorder="1" applyAlignment="1">
      <alignment horizontal="center" vertical="top"/>
    </xf>
    <xf numFmtId="3" fontId="29" fillId="0" borderId="60" xfId="2" applyNumberFormat="1" applyFont="1" applyBorder="1" applyAlignment="1">
      <alignment horizontal="center" vertical="top"/>
    </xf>
    <xf numFmtId="0" fontId="2" fillId="0" borderId="61" xfId="2" applyBorder="1" applyAlignment="1">
      <alignment horizontal="center" vertical="top"/>
    </xf>
    <xf numFmtId="3" fontId="29" fillId="0" borderId="62" xfId="2" applyNumberFormat="1" applyFont="1" applyBorder="1" applyAlignment="1">
      <alignment horizontal="center" vertical="top"/>
    </xf>
    <xf numFmtId="3" fontId="29" fillId="0" borderId="64" xfId="2" applyNumberFormat="1" applyFont="1" applyBorder="1" applyAlignment="1">
      <alignment horizontal="center" vertical="top"/>
    </xf>
    <xf numFmtId="0" fontId="2" fillId="0" borderId="65" xfId="2" applyBorder="1" applyAlignment="1">
      <alignment horizontal="center" vertical="top"/>
    </xf>
    <xf numFmtId="3" fontId="25" fillId="0" borderId="66" xfId="2" applyNumberFormat="1" applyFont="1" applyBorder="1" applyAlignment="1">
      <alignment horizontal="center" vertical="top"/>
    </xf>
    <xf numFmtId="0" fontId="2" fillId="0" borderId="43" xfId="2" applyFont="1" applyBorder="1" applyAlignment="1">
      <alignment horizontal="center" vertical="top"/>
    </xf>
    <xf numFmtId="0" fontId="25" fillId="0" borderId="58" xfId="2" applyFont="1" applyBorder="1" applyAlignment="1">
      <alignment horizontal="center" vertical="top"/>
    </xf>
    <xf numFmtId="3" fontId="25" fillId="0" borderId="58" xfId="2" applyNumberFormat="1" applyFont="1" applyBorder="1" applyAlignment="1">
      <alignment horizontal="center" vertical="top"/>
    </xf>
    <xf numFmtId="4" fontId="2" fillId="0" borderId="81" xfId="2" applyNumberFormat="1" applyBorder="1"/>
    <xf numFmtId="3" fontId="5" fillId="0" borderId="0" xfId="2" applyNumberFormat="1" applyFont="1" applyBorder="1" applyAlignment="1">
      <alignment horizontal="center" vertical="top"/>
    </xf>
    <xf numFmtId="0" fontId="2" fillId="0" borderId="0" xfId="2" applyBorder="1" applyAlignment="1">
      <alignment horizontal="justify" vertical="top" wrapText="1"/>
    </xf>
    <xf numFmtId="0" fontId="25" fillId="0" borderId="0" xfId="2" applyFont="1" applyBorder="1" applyAlignment="1">
      <alignment horizontal="center"/>
    </xf>
    <xf numFmtId="4" fontId="27" fillId="0" borderId="0" xfId="2" applyNumberFormat="1" applyFont="1" applyBorder="1" applyAlignment="1">
      <alignment horizontal="center"/>
    </xf>
    <xf numFmtId="4" fontId="2" fillId="0" borderId="0" xfId="2" applyNumberFormat="1" applyBorder="1"/>
    <xf numFmtId="3" fontId="5" fillId="0" borderId="88" xfId="2" applyNumberFormat="1" applyFont="1" applyBorder="1" applyAlignment="1">
      <alignment horizontal="center" vertical="top"/>
    </xf>
    <xf numFmtId="0" fontId="2" fillId="6" borderId="89" xfId="2" applyFill="1" applyBorder="1" applyAlignment="1">
      <alignment horizontal="justify" vertical="top" wrapText="1"/>
    </xf>
    <xf numFmtId="0" fontId="25" fillId="0" borderId="86" xfId="2" applyFont="1" applyBorder="1" applyAlignment="1">
      <alignment horizontal="center"/>
    </xf>
    <xf numFmtId="4" fontId="27" fillId="0" borderId="86" xfId="2" applyNumberFormat="1" applyFont="1" applyBorder="1" applyAlignment="1">
      <alignment horizontal="center"/>
    </xf>
    <xf numFmtId="4" fontId="2" fillId="0" borderId="86" xfId="2" applyNumberFormat="1" applyBorder="1"/>
    <xf numFmtId="3" fontId="2" fillId="0" borderId="0" xfId="2" applyNumberFormat="1" applyBorder="1" applyAlignment="1">
      <alignment horizontal="center" vertical="top"/>
    </xf>
    <xf numFmtId="3" fontId="5" fillId="0" borderId="86" xfId="2" applyNumberFormat="1" applyFont="1" applyBorder="1" applyAlignment="1">
      <alignment horizontal="center" vertical="top"/>
    </xf>
    <xf numFmtId="4" fontId="2" fillId="0" borderId="87" xfId="2" applyNumberFormat="1" applyBorder="1"/>
    <xf numFmtId="0" fontId="2" fillId="0" borderId="91" xfId="2" applyBorder="1" applyAlignment="1">
      <alignment horizontal="center" vertical="top"/>
    </xf>
    <xf numFmtId="3" fontId="29" fillId="0" borderId="92" xfId="2" applyNumberFormat="1" applyFont="1" applyBorder="1" applyAlignment="1">
      <alignment horizontal="center" vertical="top"/>
    </xf>
    <xf numFmtId="0" fontId="2" fillId="0" borderId="90" xfId="2" applyBorder="1" applyAlignment="1">
      <alignment horizontal="justify" vertical="top" wrapText="1"/>
    </xf>
    <xf numFmtId="0" fontId="2" fillId="0" borderId="90" xfId="2" applyBorder="1" applyAlignment="1">
      <alignment horizontal="center"/>
    </xf>
    <xf numFmtId="4" fontId="30" fillId="0" borderId="90" xfId="2" applyNumberFormat="1" applyFont="1" applyBorder="1" applyAlignment="1">
      <alignment horizontal="center"/>
    </xf>
    <xf numFmtId="169" fontId="2" fillId="7" borderId="90" xfId="2" applyNumberFormat="1" applyFill="1" applyBorder="1"/>
    <xf numFmtId="169" fontId="2" fillId="0" borderId="90" xfId="2" applyNumberFormat="1" applyBorder="1"/>
    <xf numFmtId="0" fontId="2" fillId="0" borderId="0" xfId="0" applyFont="1"/>
    <xf numFmtId="3" fontId="1" fillId="0" borderId="31" xfId="0" applyNumberFormat="1" applyFont="1" applyBorder="1" applyAlignment="1">
      <alignment horizontal="left" vertical="top"/>
    </xf>
    <xf numFmtId="0" fontId="2" fillId="0" borderId="0" xfId="2" applyFont="1"/>
    <xf numFmtId="0" fontId="2" fillId="0" borderId="0" xfId="0" applyFont="1" applyFill="1"/>
    <xf numFmtId="0" fontId="2" fillId="0" borderId="0" xfId="0" applyFont="1"/>
    <xf numFmtId="0" fontId="2" fillId="0" borderId="0" xfId="0" applyFont="1"/>
    <xf numFmtId="0" fontId="2" fillId="0" borderId="0" xfId="2"/>
    <xf numFmtId="0" fontId="0" fillId="0" borderId="63" xfId="0" applyFill="1" applyBorder="1" applyAlignment="1">
      <alignment horizontal="justify" vertical="top" wrapText="1"/>
    </xf>
    <xf numFmtId="0" fontId="0" fillId="0" borderId="40" xfId="0" applyFill="1" applyBorder="1" applyAlignment="1">
      <alignment horizontal="justify" vertical="top" wrapText="1"/>
    </xf>
    <xf numFmtId="0" fontId="0" fillId="0" borderId="63" xfId="0" applyNumberFormat="1" applyFill="1" applyBorder="1" applyAlignment="1">
      <alignment horizontal="justify" vertical="top" wrapText="1"/>
    </xf>
    <xf numFmtId="0" fontId="1" fillId="0" borderId="21" xfId="2" applyFont="1" applyBorder="1" applyAlignment="1">
      <alignment horizontal="center"/>
    </xf>
    <xf numFmtId="0" fontId="1" fillId="0" borderId="0" xfId="0" applyFont="1" applyFill="1" applyAlignment="1">
      <alignment horizontal="justify"/>
    </xf>
    <xf numFmtId="0" fontId="2" fillId="0" borderId="0" xfId="0" applyFont="1" applyFill="1"/>
    <xf numFmtId="1" fontId="1" fillId="0" borderId="0" xfId="3" applyFont="1" applyAlignment="1" applyProtection="1">
      <alignment horizontal="left" vertical="top" wrapText="1"/>
      <protection locked="0"/>
    </xf>
    <xf numFmtId="0" fontId="1" fillId="0" borderId="0" xfId="0" applyFont="1" applyAlignment="1">
      <alignment horizontal="justify"/>
    </xf>
    <xf numFmtId="0" fontId="2" fillId="0" borderId="0" xfId="0" applyFont="1"/>
    <xf numFmtId="0" fontId="1" fillId="0" borderId="0" xfId="2" applyFont="1" applyAlignment="1">
      <alignment horizontal="justify"/>
    </xf>
    <xf numFmtId="0" fontId="2" fillId="0" borderId="0" xfId="2"/>
    <xf numFmtId="0" fontId="2" fillId="0" borderId="28" xfId="2" applyBorder="1" applyAlignment="1">
      <alignment horizontal="center" vertical="center"/>
    </xf>
    <xf numFmtId="0" fontId="2" fillId="0" borderId="30" xfId="2" applyBorder="1" applyAlignment="1">
      <alignment horizontal="center" vertical="center"/>
    </xf>
    <xf numFmtId="49" fontId="37" fillId="0" borderId="68" xfId="4" applyNumberFormat="1" applyFont="1" applyFill="1" applyBorder="1" applyAlignment="1">
      <alignment horizontal="right" vertical="center"/>
    </xf>
    <xf numFmtId="0" fontId="37" fillId="0" borderId="69" xfId="4" applyFont="1" applyFill="1" applyBorder="1" applyAlignment="1">
      <alignment horizontal="right" vertical="center"/>
    </xf>
    <xf numFmtId="49" fontId="37" fillId="0" borderId="67" xfId="4" applyNumberFormat="1" applyFont="1" applyFill="1" applyBorder="1" applyAlignment="1">
      <alignment horizontal="left" vertical="center"/>
    </xf>
    <xf numFmtId="0" fontId="37" fillId="0" borderId="67" xfId="4" applyFont="1" applyFill="1" applyBorder="1" applyAlignment="1">
      <alignment horizontal="left" vertical="center"/>
    </xf>
    <xf numFmtId="0" fontId="38" fillId="0" borderId="67" xfId="4" applyFont="1" applyFill="1" applyBorder="1" applyAlignment="1">
      <alignment horizontal="center"/>
    </xf>
    <xf numFmtId="0" fontId="38" fillId="0" borderId="67" xfId="4" applyFont="1" applyFill="1" applyBorder="1" applyAlignment="1">
      <alignment horizontal="left"/>
    </xf>
    <xf numFmtId="49" fontId="39" fillId="0" borderId="69" xfId="4" applyNumberFormat="1" applyFont="1" applyFill="1" applyBorder="1" applyAlignment="1">
      <alignment horizontal="left" vertical="center" wrapText="1"/>
    </xf>
    <xf numFmtId="0" fontId="39" fillId="0" borderId="69" xfId="4" applyFont="1" applyFill="1" applyBorder="1" applyAlignment="1">
      <alignment horizontal="left" vertical="center" wrapText="1"/>
    </xf>
    <xf numFmtId="0" fontId="38" fillId="0" borderId="67" xfId="4" applyFont="1" applyFill="1" applyBorder="1" applyAlignment="1">
      <alignment horizontal="left" vertical="center"/>
    </xf>
    <xf numFmtId="0" fontId="38" fillId="0" borderId="67" xfId="4" applyFont="1" applyFill="1" applyBorder="1" applyAlignment="1">
      <alignment horizontal="center" vertical="center"/>
    </xf>
    <xf numFmtId="0" fontId="38" fillId="0" borderId="68" xfId="4" applyFont="1" applyFill="1" applyBorder="1" applyAlignment="1">
      <alignment horizontal="left" vertical="center" wrapText="1"/>
    </xf>
    <xf numFmtId="0" fontId="38" fillId="0" borderId="69" xfId="4" applyFont="1" applyFill="1" applyBorder="1" applyAlignment="1">
      <alignment horizontal="left" vertical="center"/>
    </xf>
    <xf numFmtId="0" fontId="38" fillId="0" borderId="70" xfId="4" applyFont="1" applyFill="1" applyBorder="1" applyAlignment="1">
      <alignment horizontal="left" vertical="center"/>
    </xf>
    <xf numFmtId="49" fontId="41" fillId="0" borderId="67" xfId="4" applyNumberFormat="1" applyFont="1" applyFill="1" applyBorder="1" applyAlignment="1">
      <alignment horizontal="left" vertical="center" wrapText="1"/>
    </xf>
    <xf numFmtId="0" fontId="41" fillId="0" borderId="67" xfId="4" applyFont="1" applyFill="1" applyBorder="1" applyAlignment="1">
      <alignment horizontal="left" vertical="center"/>
    </xf>
    <xf numFmtId="0" fontId="42" fillId="0" borderId="67" xfId="4" applyFont="1" applyFill="1" applyBorder="1" applyAlignment="1">
      <alignment horizontal="center"/>
    </xf>
    <xf numFmtId="49" fontId="41" fillId="0" borderId="69" xfId="4" applyNumberFormat="1" applyFont="1" applyFill="1" applyBorder="1" applyAlignment="1">
      <alignment horizontal="right"/>
    </xf>
    <xf numFmtId="0" fontId="41" fillId="0" borderId="69" xfId="4" applyFont="1" applyFill="1" applyBorder="1" applyAlignment="1">
      <alignment horizontal="right"/>
    </xf>
    <xf numFmtId="0" fontId="42" fillId="0" borderId="75" xfId="4" applyFont="1" applyFill="1" applyBorder="1" applyAlignment="1">
      <alignment horizontal="right" vertical="top" wrapText="1"/>
    </xf>
    <xf numFmtId="0" fontId="42" fillId="0" borderId="67" xfId="4" applyFont="1" applyFill="1" applyBorder="1" applyAlignment="1">
      <alignment horizontal="right" vertical="top" wrapText="1"/>
    </xf>
    <xf numFmtId="49" fontId="41" fillId="0" borderId="67" xfId="4" applyNumberFormat="1" applyFont="1" applyFill="1" applyBorder="1" applyAlignment="1">
      <alignment horizontal="left" vertical="center"/>
    </xf>
    <xf numFmtId="0" fontId="42" fillId="0" borderId="78" xfId="4" applyFont="1" applyFill="1" applyBorder="1" applyAlignment="1">
      <alignment horizontal="center"/>
    </xf>
    <xf numFmtId="0" fontId="42" fillId="0" borderId="67" xfId="4" applyFont="1" applyFill="1" applyBorder="1" applyAlignment="1">
      <alignment horizontal="left"/>
    </xf>
    <xf numFmtId="0" fontId="24" fillId="0" borderId="0" xfId="2" applyFont="1" applyAlignment="1">
      <alignment wrapText="1"/>
    </xf>
    <xf numFmtId="4" fontId="24" fillId="0" borderId="0" xfId="2" applyNumberFormat="1" applyFont="1" applyAlignment="1">
      <alignment wrapText="1"/>
    </xf>
    <xf numFmtId="0" fontId="2" fillId="5" borderId="52" xfId="2" applyFill="1" applyBorder="1" applyAlignment="1">
      <alignment horizontal="center" vertical="center"/>
    </xf>
    <xf numFmtId="0" fontId="2" fillId="5" borderId="48" xfId="2" applyFill="1" applyBorder="1" applyAlignment="1">
      <alignment horizontal="center" vertical="center"/>
    </xf>
  </cellXfs>
  <cellStyles count="5">
    <cellStyle name="Excel Built-in Normal" xfId="1" xr:uid="{00000000-0005-0000-0000-000000000000}"/>
    <cellStyle name="Navadno" xfId="0" builtinId="0"/>
    <cellStyle name="Navadno 2" xfId="2" xr:uid="{00000000-0005-0000-0000-000002000000}"/>
    <cellStyle name="Navadno 3" xfId="3" xr:uid="{00000000-0005-0000-0000-000003000000}"/>
    <cellStyle name="Navadno 4" xfId="4" xr:uid="{00000000-0005-0000-0000-000004000000}"/>
  </cellStyles>
  <dxfs count="21">
    <dxf>
      <font>
        <condense val="0"/>
        <extend val="0"/>
        <color indexed="9"/>
      </font>
    </dxf>
    <dxf>
      <font>
        <b val="0"/>
        <condense val="0"/>
        <extend val="0"/>
        <color indexed="9"/>
      </font>
      <fill>
        <patternFill patternType="none">
          <fgColor indexed="64"/>
          <bgColor indexed="65"/>
        </patternFill>
      </fill>
    </dxf>
    <dxf>
      <font>
        <b val="0"/>
        <condense val="0"/>
        <extend val="0"/>
        <color indexed="9"/>
      </font>
    </dxf>
    <dxf>
      <font>
        <b val="0"/>
        <condense val="0"/>
        <extend val="0"/>
        <color indexed="9"/>
      </font>
      <fill>
        <patternFill patternType="none">
          <fgColor indexed="64"/>
          <bgColor indexed="65"/>
        </patternFill>
      </fill>
    </dxf>
    <dxf>
      <font>
        <b val="0"/>
        <condense val="0"/>
        <extend val="0"/>
        <color indexed="9"/>
      </font>
    </dxf>
    <dxf>
      <fill>
        <patternFill patternType="solid">
          <fgColor indexed="60"/>
          <bgColor indexed="10"/>
        </patternFill>
      </fill>
    </dxf>
    <dxf>
      <font>
        <b val="0"/>
        <condense val="0"/>
        <extend val="0"/>
        <color indexed="9"/>
      </font>
    </dxf>
    <dxf>
      <fill>
        <patternFill>
          <bgColor indexed="42"/>
        </patternFill>
      </fill>
    </dxf>
    <dxf>
      <fill>
        <patternFill patternType="solid">
          <fgColor indexed="27"/>
          <bgColor indexed="42"/>
        </patternFill>
      </fill>
    </dxf>
    <dxf>
      <fill>
        <patternFill>
          <bgColor indexed="42"/>
        </patternFill>
      </fill>
    </dxf>
    <dxf>
      <fill>
        <patternFill>
          <bgColor indexed="42"/>
        </patternFill>
      </fill>
    </dxf>
    <dxf>
      <fill>
        <patternFill>
          <bgColor indexed="42"/>
        </patternFill>
      </fill>
    </dxf>
    <dxf>
      <fill>
        <patternFill>
          <bgColor indexed="10"/>
        </patternFill>
      </fill>
    </dxf>
    <dxf>
      <font>
        <b val="0"/>
        <condense val="0"/>
        <extend val="0"/>
        <color indexed="9"/>
      </font>
    </dxf>
    <dxf>
      <fill>
        <patternFill patternType="solid">
          <fgColor indexed="27"/>
          <bgColor indexed="42"/>
        </patternFill>
      </fill>
    </dxf>
    <dxf>
      <fill>
        <patternFill patternType="solid">
          <fgColor indexed="60"/>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xdr:row>
          <xdr:rowOff>106680</xdr:rowOff>
        </xdr:from>
        <xdr:to>
          <xdr:col>11</xdr:col>
          <xdr:colOff>396240</xdr:colOff>
          <xdr:row>4</xdr:row>
          <xdr:rowOff>22860</xdr:rowOff>
        </xdr:to>
        <xdr:sp macro="" textlink="">
          <xdr:nvSpPr>
            <xdr:cNvPr id="1025" name="CommandButton1" hidden="1">
              <a:extLst>
                <a:ext uri="{63B3BB69-23CF-44E3-9099-C40C66FF867C}">
                  <a14:compatExt spid="_x0000_s1025"/>
                </a:ext>
                <a:ext uri="{FF2B5EF4-FFF2-40B4-BE49-F238E27FC236}">
                  <a16:creationId xmlns:a16="http://schemas.microsoft.com/office/drawing/2014/main" id="{4DC74326-0116-4B17-8138-4F817AF8D2B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0"/>
  <sheetViews>
    <sheetView zoomScaleNormal="100" workbookViewId="0">
      <selection activeCell="J22" sqref="J22"/>
    </sheetView>
  </sheetViews>
  <sheetFormatPr defaultColWidth="9.109375" defaultRowHeight="13.8"/>
  <cols>
    <col min="1" max="1" width="3.44140625" style="454" customWidth="1"/>
    <col min="2" max="2" width="8.5546875" style="455" customWidth="1"/>
    <col min="3" max="3" width="37.6640625" style="456" customWidth="1"/>
    <col min="4" max="4" width="5.6640625" style="457" customWidth="1"/>
    <col min="5" max="5" width="20.6640625" style="457" customWidth="1"/>
    <col min="6" max="6" width="20.6640625" style="458" customWidth="1"/>
    <col min="7" max="9" width="15.6640625" style="459" customWidth="1"/>
    <col min="10" max="16384" width="9.109375" style="367"/>
  </cols>
  <sheetData>
    <row r="1" spans="1:9" ht="14.4" thickBot="1"/>
    <row r="2" spans="1:9" ht="14.4" thickTop="1">
      <c r="A2" s="460" t="s">
        <v>104</v>
      </c>
      <c r="B2" s="461"/>
      <c r="C2" s="462"/>
      <c r="D2" s="463"/>
      <c r="E2" s="463"/>
      <c r="F2" s="464"/>
      <c r="G2" s="465"/>
      <c r="H2" s="465"/>
      <c r="I2" s="466"/>
    </row>
    <row r="3" spans="1:9">
      <c r="A3" s="467" t="s">
        <v>99</v>
      </c>
      <c r="I3" s="468"/>
    </row>
    <row r="4" spans="1:9" ht="14.4" thickBot="1">
      <c r="A4" s="469" t="s">
        <v>100</v>
      </c>
      <c r="B4" s="470"/>
      <c r="C4" s="471"/>
      <c r="D4" s="472"/>
      <c r="E4" s="472"/>
      <c r="F4" s="473"/>
      <c r="G4" s="474"/>
      <c r="H4" s="474"/>
      <c r="I4" s="475"/>
    </row>
    <row r="5" spans="1:9" ht="14.4" thickTop="1"/>
    <row r="7" spans="1:9" ht="26.4">
      <c r="G7" s="476" t="s">
        <v>101</v>
      </c>
      <c r="H7" s="476" t="s">
        <v>102</v>
      </c>
      <c r="I7" s="476" t="s">
        <v>103</v>
      </c>
    </row>
    <row r="8" spans="1:9">
      <c r="A8" s="477" t="s">
        <v>105</v>
      </c>
      <c r="B8" s="478"/>
      <c r="C8" s="479"/>
      <c r="D8" s="480"/>
      <c r="E8" s="480"/>
      <c r="F8" s="481"/>
      <c r="G8" s="482">
        <f>+'1_Urbana op. in hortikultura'!G14</f>
        <v>0</v>
      </c>
      <c r="H8" s="483">
        <v>0</v>
      </c>
      <c r="I8" s="483">
        <f>SUM(G8+H8)</f>
        <v>0</v>
      </c>
    </row>
    <row r="9" spans="1:9">
      <c r="A9" s="484"/>
      <c r="B9" s="485"/>
      <c r="C9" s="486"/>
      <c r="D9" s="487"/>
      <c r="E9" s="487"/>
      <c r="F9" s="488"/>
      <c r="G9" s="489"/>
      <c r="H9" s="489"/>
      <c r="I9" s="489"/>
    </row>
    <row r="10" spans="1:9">
      <c r="A10" s="477" t="s">
        <v>106</v>
      </c>
      <c r="B10" s="478"/>
      <c r="C10" s="479"/>
      <c r="D10" s="480"/>
      <c r="E10" s="480"/>
      <c r="F10" s="490"/>
      <c r="G10" s="482">
        <f>+'2. Vojkova cesta'!G35</f>
        <v>0</v>
      </c>
      <c r="H10" s="483">
        <f>+'2. Vojkova cesta'!H35</f>
        <v>0</v>
      </c>
      <c r="I10" s="483">
        <f t="shared" ref="I10" si="0">SUM(G10+H10)</f>
        <v>0</v>
      </c>
    </row>
    <row r="11" spans="1:9">
      <c r="A11" s="484"/>
      <c r="B11" s="485"/>
      <c r="C11" s="486"/>
      <c r="D11" s="487"/>
      <c r="E11" s="487"/>
      <c r="F11" s="488"/>
      <c r="G11" s="489"/>
      <c r="H11" s="489"/>
      <c r="I11" s="489"/>
    </row>
    <row r="12" spans="1:9">
      <c r="A12" s="477" t="s">
        <v>108</v>
      </c>
      <c r="B12" s="478"/>
      <c r="C12" s="479"/>
      <c r="D12" s="480"/>
      <c r="E12" s="480"/>
      <c r="F12" s="490"/>
      <c r="G12" s="482">
        <f>+'3. Krožišče XXX.Divizije'!G28</f>
        <v>0</v>
      </c>
      <c r="H12" s="483">
        <f>+'3. Krožišče XXX.Divizije'!H28</f>
        <v>0</v>
      </c>
      <c r="I12" s="483">
        <f t="shared" ref="I12" si="1">SUM(G12+H12)</f>
        <v>0</v>
      </c>
    </row>
    <row r="13" spans="1:9">
      <c r="A13" s="484"/>
      <c r="B13" s="485"/>
      <c r="C13" s="486"/>
      <c r="D13" s="487"/>
      <c r="E13" s="487"/>
      <c r="F13" s="488"/>
      <c r="G13" s="489"/>
      <c r="H13" s="489"/>
      <c r="I13" s="489"/>
    </row>
    <row r="14" spans="1:9">
      <c r="A14" s="477" t="s">
        <v>14</v>
      </c>
      <c r="B14" s="478"/>
      <c r="C14" s="479"/>
      <c r="D14" s="480"/>
      <c r="E14" s="480"/>
      <c r="F14" s="490"/>
      <c r="G14" s="482">
        <f>+'4. Odvodnjavanje'!G28</f>
        <v>0</v>
      </c>
      <c r="H14" s="483">
        <v>0</v>
      </c>
      <c r="I14" s="483">
        <f t="shared" ref="I14" si="2">SUM(G14+H14)</f>
        <v>0</v>
      </c>
    </row>
    <row r="15" spans="1:9">
      <c r="A15" s="484"/>
      <c r="B15" s="485"/>
      <c r="C15" s="486"/>
      <c r="D15" s="487"/>
      <c r="E15" s="487"/>
      <c r="F15" s="488"/>
      <c r="G15" s="489"/>
      <c r="H15" s="489"/>
      <c r="I15" s="489"/>
    </row>
    <row r="16" spans="1:9">
      <c r="A16" s="477" t="s">
        <v>109</v>
      </c>
      <c r="B16" s="478"/>
      <c r="C16" s="479"/>
      <c r="D16" s="480"/>
      <c r="E16" s="480"/>
      <c r="F16" s="490"/>
      <c r="G16" s="482">
        <f>+G18+G20+G22</f>
        <v>0</v>
      </c>
      <c r="H16" s="483">
        <f>+H18+H20+H22</f>
        <v>0</v>
      </c>
      <c r="I16" s="483">
        <f t="shared" ref="I16" si="3">SUM(G16+H16)</f>
        <v>0</v>
      </c>
    </row>
    <row r="17" spans="1:9">
      <c r="A17" s="484"/>
      <c r="B17" s="485"/>
      <c r="C17" s="486"/>
      <c r="D17" s="487"/>
      <c r="E17" s="487"/>
      <c r="F17" s="488"/>
      <c r="G17" s="489"/>
      <c r="H17" s="489"/>
      <c r="I17" s="489"/>
    </row>
    <row r="18" spans="1:9">
      <c r="A18" s="491"/>
      <c r="B18" s="478" t="s">
        <v>110</v>
      </c>
      <c r="C18" s="479"/>
      <c r="D18" s="480"/>
      <c r="E18" s="480"/>
      <c r="F18" s="490"/>
      <c r="G18" s="482">
        <f>+'5.1 Javna razsvetljava'!E14</f>
        <v>0</v>
      </c>
      <c r="H18" s="483">
        <v>0</v>
      </c>
      <c r="I18" s="483">
        <f t="shared" ref="I18" si="4">SUM(G18+H18)</f>
        <v>0</v>
      </c>
    </row>
    <row r="19" spans="1:9">
      <c r="A19" s="484"/>
      <c r="B19" s="485"/>
      <c r="C19" s="486"/>
      <c r="D19" s="487"/>
      <c r="E19" s="487"/>
      <c r="F19" s="488"/>
      <c r="G19" s="489"/>
      <c r="H19" s="489"/>
      <c r="I19" s="489"/>
    </row>
    <row r="20" spans="1:9">
      <c r="A20" s="491"/>
      <c r="B20" s="478" t="s">
        <v>111</v>
      </c>
      <c r="C20" s="479"/>
      <c r="D20" s="480"/>
      <c r="E20" s="480"/>
      <c r="F20" s="490"/>
      <c r="G20" s="482">
        <v>0</v>
      </c>
      <c r="H20" s="483">
        <f t="shared" ref="H20:I20" si="5">SUM(F20+G20)</f>
        <v>0</v>
      </c>
      <c r="I20" s="483">
        <f t="shared" si="5"/>
        <v>0</v>
      </c>
    </row>
    <row r="21" spans="1:9">
      <c r="A21" s="484"/>
      <c r="B21" s="485"/>
      <c r="C21" s="486"/>
      <c r="D21" s="487"/>
      <c r="E21" s="487"/>
      <c r="F21" s="488"/>
      <c r="G21" s="489"/>
      <c r="H21" s="489"/>
      <c r="I21" s="489"/>
    </row>
    <row r="22" spans="1:9">
      <c r="A22" s="491"/>
      <c r="B22" s="478" t="s">
        <v>112</v>
      </c>
      <c r="C22" s="479"/>
      <c r="D22" s="480"/>
      <c r="E22" s="480"/>
      <c r="F22" s="490"/>
      <c r="G22" s="482">
        <v>0</v>
      </c>
      <c r="H22" s="483">
        <f t="shared" ref="H22:I22" si="6">SUM(F22+G22)</f>
        <v>0</v>
      </c>
      <c r="I22" s="483">
        <f t="shared" si="6"/>
        <v>0</v>
      </c>
    </row>
    <row r="23" spans="1:9">
      <c r="A23" s="484"/>
      <c r="B23" s="485"/>
      <c r="C23" s="486"/>
      <c r="D23" s="487"/>
      <c r="E23" s="487"/>
      <c r="F23" s="488"/>
      <c r="G23" s="489"/>
      <c r="H23" s="489"/>
      <c r="I23" s="489"/>
    </row>
    <row r="24" spans="1:9">
      <c r="A24" s="477" t="s">
        <v>107</v>
      </c>
      <c r="B24" s="478"/>
      <c r="C24" s="479"/>
      <c r="D24" s="480"/>
      <c r="E24" s="480"/>
      <c r="F24" s="490"/>
      <c r="G24" s="482">
        <f>+'6. Vodovod'!H13</f>
        <v>0</v>
      </c>
      <c r="H24" s="483">
        <v>0</v>
      </c>
      <c r="I24" s="483">
        <f t="shared" ref="I24:I26" si="7">SUM(G24+H24)</f>
        <v>0</v>
      </c>
    </row>
    <row r="25" spans="1:9">
      <c r="G25" s="492"/>
      <c r="H25" s="492"/>
      <c r="I25" s="492"/>
    </row>
    <row r="26" spans="1:9" s="622" customFormat="1">
      <c r="A26" s="477" t="s">
        <v>413</v>
      </c>
      <c r="B26" s="478"/>
      <c r="C26" s="479"/>
      <c r="D26" s="480"/>
      <c r="E26" s="480"/>
      <c r="F26" s="490"/>
      <c r="G26" s="482">
        <v>0</v>
      </c>
      <c r="H26" s="483">
        <f>(SUM(G8:H16)+G24+H24)*0.1</f>
        <v>0</v>
      </c>
      <c r="I26" s="483">
        <f t="shared" si="7"/>
        <v>0</v>
      </c>
    </row>
    <row r="27" spans="1:9" s="622" customFormat="1" ht="14.4" thickBot="1">
      <c r="A27" s="454"/>
      <c r="B27" s="455"/>
      <c r="C27" s="456"/>
      <c r="D27" s="457"/>
      <c r="E27" s="457"/>
      <c r="F27" s="458"/>
      <c r="G27" s="492"/>
      <c r="H27" s="492"/>
      <c r="I27" s="492"/>
    </row>
    <row r="28" spans="1:9" ht="15" thickTop="1" thickBot="1">
      <c r="D28" s="493"/>
      <c r="E28" s="494" t="s">
        <v>412</v>
      </c>
      <c r="F28" s="495"/>
      <c r="G28" s="496">
        <f>SUM(G8+G10+G12+G14+G16+G24+G26)</f>
        <v>0</v>
      </c>
      <c r="H28" s="496">
        <f>SUM(H8+H10+H12+H14+H16+H24+H26)</f>
        <v>0</v>
      </c>
      <c r="I28" s="496">
        <f>SUM(I8+I10+I12+I14+I16+I24+I26)</f>
        <v>0</v>
      </c>
    </row>
    <row r="29" spans="1:9" ht="14.4" thickTop="1">
      <c r="E29" s="458"/>
      <c r="F29" s="459"/>
      <c r="G29" s="492"/>
      <c r="H29" s="492"/>
      <c r="I29" s="492"/>
    </row>
    <row r="30" spans="1:9">
      <c r="E30" s="459" t="s">
        <v>410</v>
      </c>
      <c r="F30" s="459"/>
      <c r="G30" s="492">
        <f>+(G8+G10+G12+G14+G16+G26)*0.22</f>
        <v>0</v>
      </c>
      <c r="H30" s="492">
        <f>+(H8+H10+H12+H14+H16+H26)*0.22</f>
        <v>0</v>
      </c>
      <c r="I30" s="492">
        <f>+(I8+I10+I12+I14+I16+I26)*0.22</f>
        <v>0</v>
      </c>
    </row>
    <row r="31" spans="1:9" s="503" customFormat="1" ht="14.4">
      <c r="A31" s="497"/>
      <c r="B31" s="498"/>
      <c r="C31" s="499"/>
      <c r="D31" s="500"/>
      <c r="E31" s="501" t="s">
        <v>411</v>
      </c>
      <c r="F31" s="501"/>
      <c r="G31" s="502">
        <f>+G24*0.22</f>
        <v>0</v>
      </c>
      <c r="H31" s="502">
        <f t="shared" ref="H31:I31" si="8">+H24*0.22</f>
        <v>0</v>
      </c>
      <c r="I31" s="502">
        <f t="shared" si="8"/>
        <v>0</v>
      </c>
    </row>
    <row r="32" spans="1:9" ht="14.4" thickBot="1">
      <c r="E32" s="458"/>
      <c r="F32" s="459"/>
      <c r="G32" s="492"/>
      <c r="H32" s="492"/>
      <c r="I32" s="492"/>
    </row>
    <row r="33" spans="2:9" ht="15" thickTop="1" thickBot="1">
      <c r="E33" s="504" t="s">
        <v>409</v>
      </c>
      <c r="F33" s="505"/>
      <c r="G33" s="506">
        <f>+G28+G30</f>
        <v>0</v>
      </c>
      <c r="H33" s="506">
        <f>+H28+H30</f>
        <v>0</v>
      </c>
      <c r="I33" s="506">
        <f>+I28+I30</f>
        <v>0</v>
      </c>
    </row>
    <row r="34" spans="2:9" ht="14.4" thickTop="1"/>
    <row r="38" spans="2:9">
      <c r="B38" s="455" t="s">
        <v>43</v>
      </c>
    </row>
    <row r="40" spans="2:9" ht="63" customHeight="1">
      <c r="B40" s="630" t="s">
        <v>44</v>
      </c>
      <c r="C40" s="631"/>
      <c r="D40" s="631"/>
      <c r="E40" s="631"/>
      <c r="F40" s="631"/>
      <c r="G40" s="631"/>
      <c r="H40" s="367"/>
    </row>
  </sheetData>
  <mergeCells count="1">
    <mergeCell ref="B40:G40"/>
  </mergeCells>
  <conditionalFormatting sqref="F3:F4">
    <cfRule type="containsBlanks" priority="5" stopIfTrue="1">
      <formula>LEN(TRIM(F3))=0</formula>
    </cfRule>
    <cfRule type="cellIs" dxfId="20" priority="6" stopIfTrue="1" operator="equal">
      <formula>0</formula>
    </cfRule>
  </conditionalFormatting>
  <pageMargins left="0.23622047244094491" right="0.23622047244094491" top="0.74803149606299213" bottom="0.74803149606299213" header="0.31496062992125984" footer="0.31496062992125984"/>
  <pageSetup paperSize="9" scale="70" fitToHeight="0" orientation="portrait" horizontalDpi="4294967292" r:id="rId1"/>
  <headerFooter alignWithMargins="0">
    <oddFooter>&amp;LRekapitulacija vseh del&amp;CStran &amp;P od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39997558519241921"/>
  </sheetPr>
  <dimension ref="A1:F19"/>
  <sheetViews>
    <sheetView showGridLines="0" workbookViewId="0">
      <selection activeCell="A14" sqref="A14:XFD14"/>
    </sheetView>
  </sheetViews>
  <sheetFormatPr defaultColWidth="8.88671875" defaultRowHeight="12.75" customHeight="1"/>
  <cols>
    <col min="1" max="1" width="3.44140625" style="343" customWidth="1"/>
    <col min="2" max="2" width="36.6640625" style="343" customWidth="1"/>
    <col min="3" max="3" width="6" style="373" customWidth="1"/>
    <col min="4" max="4" width="7" style="373" bestFit="1" customWidth="1"/>
    <col min="5" max="5" width="9.44140625" style="343" bestFit="1" customWidth="1"/>
    <col min="6" max="6" width="12.109375" style="343" bestFit="1" customWidth="1"/>
    <col min="7" max="256" width="8.88671875" style="343" customWidth="1"/>
    <col min="257" max="16384" width="8.88671875" style="343"/>
  </cols>
  <sheetData>
    <row r="1" spans="1:6" ht="8.4" customHeight="1">
      <c r="A1" s="659" t="s">
        <v>400</v>
      </c>
      <c r="B1" s="653"/>
      <c r="C1" s="653"/>
      <c r="D1" s="653"/>
      <c r="E1" s="653"/>
      <c r="F1" s="653"/>
    </row>
    <row r="2" spans="1:6" ht="8.4" customHeight="1">
      <c r="A2" s="653"/>
      <c r="B2" s="653"/>
      <c r="C2" s="653"/>
      <c r="D2" s="653"/>
      <c r="E2" s="653"/>
      <c r="F2" s="653"/>
    </row>
    <row r="3" spans="1:6" ht="12.9" customHeight="1">
      <c r="A3" s="654"/>
      <c r="B3" s="654"/>
      <c r="C3" s="654"/>
      <c r="D3" s="654"/>
      <c r="E3" s="654"/>
      <c r="F3" s="654"/>
    </row>
    <row r="4" spans="1:6" ht="15" customHeight="1">
      <c r="A4" s="344"/>
      <c r="B4" s="655" t="s">
        <v>401</v>
      </c>
      <c r="C4" s="656"/>
      <c r="D4" s="656"/>
      <c r="E4" s="656"/>
      <c r="F4" s="370">
        <f>SUM(F10:F19)</f>
        <v>0</v>
      </c>
    </row>
    <row r="5" spans="1:6" ht="12.9" customHeight="1">
      <c r="A5" s="654"/>
      <c r="B5" s="654"/>
      <c r="C5" s="654"/>
      <c r="D5" s="654"/>
      <c r="E5" s="654"/>
      <c r="F5" s="654"/>
    </row>
    <row r="6" spans="1:6" ht="33" customHeight="1">
      <c r="A6" s="358"/>
      <c r="B6" s="355" t="s">
        <v>402</v>
      </c>
      <c r="C6" s="371"/>
      <c r="D6" s="371"/>
      <c r="E6" s="353"/>
      <c r="F6" s="359"/>
    </row>
    <row r="7" spans="1:6" ht="12.9" customHeight="1">
      <c r="A7" s="660"/>
      <c r="B7" s="654"/>
      <c r="C7" s="654"/>
      <c r="D7" s="654"/>
      <c r="E7" s="654"/>
      <c r="F7" s="660"/>
    </row>
    <row r="8" spans="1:6" ht="12.9" customHeight="1">
      <c r="A8" s="349" t="s">
        <v>119</v>
      </c>
      <c r="B8" s="360" t="s">
        <v>373</v>
      </c>
      <c r="C8" s="349" t="s">
        <v>123</v>
      </c>
      <c r="D8" s="349" t="s">
        <v>122</v>
      </c>
      <c r="E8" s="350" t="s">
        <v>374</v>
      </c>
      <c r="F8" s="350" t="s">
        <v>375</v>
      </c>
    </row>
    <row r="9" spans="1:6" ht="12.9" customHeight="1">
      <c r="A9" s="661"/>
      <c r="B9" s="661"/>
      <c r="C9" s="661"/>
      <c r="D9" s="661"/>
      <c r="E9" s="661"/>
      <c r="F9" s="661"/>
    </row>
    <row r="10" spans="1:6" ht="53.1" customHeight="1">
      <c r="A10" s="351">
        <v>1</v>
      </c>
      <c r="B10" s="355" t="s">
        <v>403</v>
      </c>
      <c r="C10" s="374" t="s">
        <v>3</v>
      </c>
      <c r="D10" s="371">
        <v>2</v>
      </c>
      <c r="E10" s="369"/>
      <c r="F10" s="377">
        <f t="shared" ref="F10:F16" si="0">E10*D10</f>
        <v>0</v>
      </c>
    </row>
    <row r="11" spans="1:6" ht="33" customHeight="1">
      <c r="A11" s="351">
        <v>2</v>
      </c>
      <c r="B11" s="355" t="s">
        <v>404</v>
      </c>
      <c r="C11" s="374" t="s">
        <v>127</v>
      </c>
      <c r="D11" s="371">
        <v>8</v>
      </c>
      <c r="E11" s="369"/>
      <c r="F11" s="377">
        <f t="shared" si="0"/>
        <v>0</v>
      </c>
    </row>
    <row r="12" spans="1:6" ht="53.1" customHeight="1">
      <c r="A12" s="351">
        <v>3</v>
      </c>
      <c r="B12" s="355" t="s">
        <v>405</v>
      </c>
      <c r="C12" s="374" t="s">
        <v>205</v>
      </c>
      <c r="D12" s="371">
        <f>138+16</f>
        <v>154</v>
      </c>
      <c r="E12" s="369"/>
      <c r="F12" s="377">
        <f t="shared" si="0"/>
        <v>0</v>
      </c>
    </row>
    <row r="13" spans="1:6" ht="33" customHeight="1">
      <c r="A13" s="351">
        <v>4</v>
      </c>
      <c r="B13" s="355" t="s">
        <v>406</v>
      </c>
      <c r="C13" s="374" t="s">
        <v>205</v>
      </c>
      <c r="D13" s="371">
        <v>240</v>
      </c>
      <c r="E13" s="369"/>
      <c r="F13" s="377">
        <f t="shared" si="0"/>
        <v>0</v>
      </c>
    </row>
    <row r="14" spans="1:6" ht="23.1" customHeight="1">
      <c r="A14" s="351">
        <v>7</v>
      </c>
      <c r="B14" s="355" t="s">
        <v>393</v>
      </c>
      <c r="C14" s="374" t="s">
        <v>8</v>
      </c>
      <c r="D14" s="371">
        <v>4</v>
      </c>
      <c r="E14" s="369"/>
      <c r="F14" s="377">
        <f t="shared" si="0"/>
        <v>0</v>
      </c>
    </row>
    <row r="15" spans="1:6" ht="23.1" customHeight="1">
      <c r="A15" s="351">
        <v>8</v>
      </c>
      <c r="B15" s="355" t="s">
        <v>394</v>
      </c>
      <c r="C15" s="374" t="s">
        <v>8</v>
      </c>
      <c r="D15" s="371">
        <v>4</v>
      </c>
      <c r="E15" s="369"/>
      <c r="F15" s="377">
        <f t="shared" si="0"/>
        <v>0</v>
      </c>
    </row>
    <row r="16" spans="1:6" ht="23.1" customHeight="1">
      <c r="A16" s="351">
        <v>9</v>
      </c>
      <c r="B16" s="355" t="s">
        <v>407</v>
      </c>
      <c r="C16" s="374" t="s">
        <v>8</v>
      </c>
      <c r="D16" s="371">
        <v>4</v>
      </c>
      <c r="E16" s="369"/>
      <c r="F16" s="377">
        <f t="shared" si="0"/>
        <v>0</v>
      </c>
    </row>
    <row r="17" spans="1:6" ht="12.9" customHeight="1">
      <c r="A17" s="658"/>
      <c r="B17" s="658"/>
      <c r="C17" s="658"/>
      <c r="D17" s="658"/>
      <c r="E17" s="658"/>
      <c r="F17" s="658"/>
    </row>
    <row r="18" spans="1:6" ht="33" customHeight="1">
      <c r="A18" s="357" t="s">
        <v>396</v>
      </c>
      <c r="B18" s="361" t="s">
        <v>397</v>
      </c>
      <c r="C18" s="371"/>
      <c r="D18" s="372">
        <v>0.02</v>
      </c>
      <c r="E18" s="368">
        <f>SUM(F10:F16)</f>
        <v>0</v>
      </c>
      <c r="F18" s="377">
        <f>D18*E18</f>
        <v>0</v>
      </c>
    </row>
    <row r="19" spans="1:6" ht="23.1" customHeight="1">
      <c r="A19" s="357" t="s">
        <v>398</v>
      </c>
      <c r="B19" s="361" t="s">
        <v>399</v>
      </c>
      <c r="C19" s="371"/>
      <c r="D19" s="372">
        <v>0.03</v>
      </c>
      <c r="E19" s="368">
        <f>SUM(F10:F16)</f>
        <v>0</v>
      </c>
      <c r="F19" s="377">
        <f>D19*E19</f>
        <v>0</v>
      </c>
    </row>
  </sheetData>
  <mergeCells count="7">
    <mergeCell ref="A17:F17"/>
    <mergeCell ref="A1:F2"/>
    <mergeCell ref="A3:F3"/>
    <mergeCell ref="B4:E4"/>
    <mergeCell ref="A5:F5"/>
    <mergeCell ref="A7:F7"/>
    <mergeCell ref="A9:F9"/>
  </mergeCells>
  <pageMargins left="0.98425196850393704" right="0.74803149606299213" top="0.74803149606299213" bottom="0.78740157480314965" header="0.51181102362204722" footer="0.51181102362204722"/>
  <pageSetup firstPageNumber="5" orientation="portrait" useFirstPageNumber="1" r:id="rId1"/>
  <headerFooter>
    <oddFooter>&amp;L5.1 JR - elektromontažni del&amp;CStran &amp;P od 5</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
    <tabColor theme="9" tint="-0.249977111117893"/>
  </sheetPr>
  <dimension ref="A3:J204"/>
  <sheetViews>
    <sheetView topLeftCell="A8" zoomScaleNormal="100" workbookViewId="0">
      <selection activeCell="F132" sqref="F132"/>
    </sheetView>
  </sheetViews>
  <sheetFormatPr defaultColWidth="9.109375" defaultRowHeight="13.8"/>
  <cols>
    <col min="1" max="1" width="9.109375" style="362"/>
    <col min="2" max="2" width="6" style="566" customWidth="1"/>
    <col min="3" max="3" width="4.33203125" style="558" customWidth="1"/>
    <col min="4" max="4" width="37.44140625" style="303" customWidth="1"/>
    <col min="5" max="5" width="9.109375" style="511"/>
    <col min="6" max="6" width="9.33203125" style="512" customWidth="1"/>
    <col min="7" max="8" width="15.6640625" style="287" customWidth="1"/>
    <col min="9" max="9" width="8.109375" style="215" customWidth="1"/>
    <col min="10" max="10" width="9.6640625" style="215" customWidth="1"/>
    <col min="11" max="16384" width="9.109375" style="215"/>
  </cols>
  <sheetData>
    <row r="3" spans="2:10">
      <c r="B3" s="326"/>
      <c r="D3" s="209"/>
    </row>
    <row r="4" spans="2:10">
      <c r="B4" s="326"/>
      <c r="D4" s="209"/>
    </row>
    <row r="5" spans="2:10" ht="42.75" customHeight="1">
      <c r="B5" s="326"/>
      <c r="C5" s="662" t="s">
        <v>272</v>
      </c>
      <c r="D5" s="662"/>
      <c r="E5" s="662"/>
      <c r="F5" s="663"/>
      <c r="G5" s="663"/>
      <c r="H5" s="663"/>
    </row>
    <row r="6" spans="2:10" ht="16.5" customHeight="1" thickBot="1">
      <c r="B6" s="326"/>
      <c r="C6" s="326"/>
      <c r="D6" s="215"/>
      <c r="E6" s="326"/>
      <c r="F6" s="319"/>
      <c r="G6" s="258"/>
      <c r="H6" s="288"/>
    </row>
    <row r="7" spans="2:10" thickBot="1">
      <c r="B7" s="326"/>
      <c r="C7" s="559" t="s">
        <v>1</v>
      </c>
      <c r="D7" s="289" t="s">
        <v>273</v>
      </c>
      <c r="E7" s="513"/>
      <c r="F7" s="514"/>
      <c r="G7" s="291"/>
      <c r="H7" s="544">
        <f>+H38</f>
        <v>0</v>
      </c>
      <c r="I7" s="292"/>
      <c r="J7" s="292"/>
    </row>
    <row r="8" spans="2:10" thickBot="1">
      <c r="B8" s="326"/>
      <c r="C8" s="559" t="s">
        <v>2</v>
      </c>
      <c r="D8" s="289" t="s">
        <v>274</v>
      </c>
      <c r="E8" s="513"/>
      <c r="F8" s="514"/>
      <c r="G8" s="291"/>
      <c r="H8" s="544">
        <f>+H56</f>
        <v>0</v>
      </c>
      <c r="I8" s="292"/>
      <c r="J8" s="292"/>
    </row>
    <row r="9" spans="2:10" thickBot="1">
      <c r="B9" s="326"/>
      <c r="C9" s="559" t="s">
        <v>4</v>
      </c>
      <c r="D9" s="289" t="s">
        <v>275</v>
      </c>
      <c r="E9" s="513"/>
      <c r="F9" s="514"/>
      <c r="G9" s="291"/>
      <c r="H9" s="544">
        <f>+H62</f>
        <v>0</v>
      </c>
      <c r="I9" s="292"/>
      <c r="J9" s="292"/>
    </row>
    <row r="10" spans="2:10" thickBot="1">
      <c r="B10" s="326"/>
      <c r="C10" s="559" t="s">
        <v>13</v>
      </c>
      <c r="D10" s="289" t="s">
        <v>276</v>
      </c>
      <c r="E10" s="513"/>
      <c r="F10" s="514"/>
      <c r="G10" s="291"/>
      <c r="H10" s="544">
        <f>+H104</f>
        <v>0</v>
      </c>
      <c r="I10" s="292"/>
      <c r="J10" s="292"/>
    </row>
    <row r="11" spans="2:10" thickBot="1">
      <c r="B11" s="326"/>
      <c r="C11" s="559" t="s">
        <v>18</v>
      </c>
      <c r="D11" s="289" t="s">
        <v>277</v>
      </c>
      <c r="E11" s="513"/>
      <c r="F11" s="514"/>
      <c r="G11" s="291"/>
      <c r="H11" s="544">
        <f>+H119</f>
        <v>0</v>
      </c>
      <c r="I11" s="292"/>
      <c r="J11" s="292"/>
    </row>
    <row r="12" spans="2:10" ht="45.75" customHeight="1" thickBot="1">
      <c r="B12" s="326"/>
      <c r="C12" s="560"/>
      <c r="D12" s="293"/>
      <c r="E12" s="326"/>
      <c r="F12" s="319"/>
      <c r="G12" s="294"/>
      <c r="H12" s="545"/>
      <c r="J12" s="258"/>
    </row>
    <row r="13" spans="2:10" thickBot="1">
      <c r="B13" s="326"/>
      <c r="C13" s="561" t="s">
        <v>15</v>
      </c>
      <c r="D13" s="296" t="s">
        <v>103</v>
      </c>
      <c r="E13" s="513"/>
      <c r="F13" s="514"/>
      <c r="G13" s="297"/>
      <c r="H13" s="544">
        <f>SUM(H7:H11)</f>
        <v>0</v>
      </c>
      <c r="I13" s="292"/>
      <c r="J13" s="292"/>
    </row>
    <row r="14" spans="2:10" ht="14.4" thickBot="1">
      <c r="B14" s="326"/>
      <c r="C14" s="562" t="s">
        <v>19</v>
      </c>
      <c r="D14" s="298" t="s">
        <v>149</v>
      </c>
      <c r="E14" s="515"/>
      <c r="F14" s="516"/>
      <c r="G14" s="299"/>
      <c r="H14" s="544">
        <v>0</v>
      </c>
      <c r="I14" s="292"/>
      <c r="J14" s="292"/>
    </row>
    <row r="15" spans="2:10" s="363" customFormat="1" ht="15" thickBot="1">
      <c r="B15" s="563"/>
      <c r="C15" s="564" t="s">
        <v>20</v>
      </c>
      <c r="D15" s="364" t="s">
        <v>408</v>
      </c>
      <c r="E15" s="517"/>
      <c r="F15" s="518"/>
      <c r="G15" s="365"/>
      <c r="H15" s="546">
        <f>+H13*0.22</f>
        <v>0</v>
      </c>
      <c r="I15" s="366"/>
      <c r="J15" s="366"/>
    </row>
    <row r="16" spans="2:10" ht="14.4" thickBot="1">
      <c r="B16" s="326"/>
      <c r="C16" s="565" t="s">
        <v>21</v>
      </c>
      <c r="D16" s="300" t="s">
        <v>278</v>
      </c>
      <c r="E16" s="515"/>
      <c r="F16" s="516"/>
      <c r="G16" s="299"/>
      <c r="H16" s="539">
        <f>+H13+H14</f>
        <v>0</v>
      </c>
      <c r="I16" s="292"/>
      <c r="J16" s="292"/>
    </row>
    <row r="17" spans="2:10">
      <c r="C17" s="567"/>
      <c r="D17" s="301"/>
      <c r="E17" s="428"/>
      <c r="F17" s="441"/>
      <c r="G17" s="302"/>
      <c r="H17" s="295"/>
    </row>
    <row r="18" spans="2:10" ht="13.2">
      <c r="B18" s="568"/>
      <c r="C18" s="569"/>
      <c r="D18" s="304"/>
      <c r="E18" s="519"/>
      <c r="F18" s="520"/>
      <c r="G18" s="305"/>
      <c r="H18" s="305"/>
    </row>
    <row r="19" spans="2:10" ht="13.2">
      <c r="B19" s="568"/>
      <c r="C19" s="569"/>
      <c r="D19" s="304"/>
      <c r="E19" s="519"/>
      <c r="F19" s="520"/>
      <c r="G19" s="305"/>
      <c r="H19" s="305"/>
    </row>
    <row r="20" spans="2:10" thickBot="1">
      <c r="B20" s="570"/>
      <c r="C20" s="571"/>
      <c r="D20" s="304"/>
      <c r="E20" s="519"/>
      <c r="F20" s="520"/>
      <c r="G20" s="305"/>
      <c r="H20" s="305"/>
    </row>
    <row r="21" spans="2:10" thickBot="1">
      <c r="B21" s="664" t="s">
        <v>151</v>
      </c>
      <c r="C21" s="665"/>
      <c r="D21" s="306" t="s">
        <v>196</v>
      </c>
      <c r="E21" s="306" t="s">
        <v>152</v>
      </c>
      <c r="F21" s="307" t="s">
        <v>197</v>
      </c>
      <c r="G21" s="307" t="s">
        <v>198</v>
      </c>
      <c r="H21" s="308" t="s">
        <v>199</v>
      </c>
    </row>
    <row r="22" spans="2:10" thickBot="1">
      <c r="B22" s="547"/>
      <c r="C22" s="548"/>
      <c r="D22" s="549"/>
      <c r="E22" s="550"/>
      <c r="F22" s="551"/>
      <c r="G22" s="551"/>
      <c r="H22" s="552"/>
    </row>
    <row r="23" spans="2:10" thickBot="1">
      <c r="B23" s="572" t="s">
        <v>1</v>
      </c>
      <c r="C23" s="573"/>
      <c r="D23" s="553" t="s">
        <v>279</v>
      </c>
      <c r="E23" s="554"/>
      <c r="F23" s="555">
        <v>1</v>
      </c>
      <c r="G23" s="556"/>
      <c r="H23" s="557"/>
    </row>
    <row r="24" spans="2:10" ht="13.2">
      <c r="B24" s="574"/>
      <c r="C24" s="575"/>
      <c r="D24" s="310"/>
      <c r="E24" s="326"/>
      <c r="F24" s="326"/>
      <c r="G24" s="305"/>
      <c r="H24" s="311"/>
    </row>
    <row r="25" spans="2:10" ht="13.2">
      <c r="B25" s="576" t="str">
        <f t="shared" ref="B25:B36" si="0">+$B$23</f>
        <v>1.</v>
      </c>
      <c r="C25" s="577">
        <v>1</v>
      </c>
      <c r="D25" s="312" t="s">
        <v>280</v>
      </c>
      <c r="E25" s="521" t="s">
        <v>205</v>
      </c>
      <c r="F25" s="522">
        <v>74.56</v>
      </c>
      <c r="G25" s="510"/>
      <c r="H25" s="507">
        <f t="shared" ref="H25:H36" si="1">+F25*G25</f>
        <v>0</v>
      </c>
    </row>
    <row r="26" spans="2:10" ht="26.4">
      <c r="B26" s="576" t="str">
        <f t="shared" si="0"/>
        <v>1.</v>
      </c>
      <c r="C26" s="577">
        <v>2</v>
      </c>
      <c r="D26" s="312" t="s">
        <v>281</v>
      </c>
      <c r="E26" s="521" t="s">
        <v>3</v>
      </c>
      <c r="F26" s="522">
        <v>37.200000000000003</v>
      </c>
      <c r="G26" s="510"/>
      <c r="H26" s="507">
        <f t="shared" si="1"/>
        <v>0</v>
      </c>
    </row>
    <row r="27" spans="2:10" ht="26.4">
      <c r="B27" s="576" t="str">
        <f t="shared" si="0"/>
        <v>1.</v>
      </c>
      <c r="C27" s="577">
        <v>3</v>
      </c>
      <c r="D27" s="313" t="s">
        <v>282</v>
      </c>
      <c r="E27" s="521" t="s">
        <v>3</v>
      </c>
      <c r="F27" s="522">
        <v>14</v>
      </c>
      <c r="G27" s="510"/>
      <c r="H27" s="507">
        <f t="shared" si="1"/>
        <v>0</v>
      </c>
    </row>
    <row r="28" spans="2:10" ht="26.4">
      <c r="B28" s="576" t="str">
        <f t="shared" si="0"/>
        <v>1.</v>
      </c>
      <c r="C28" s="577">
        <v>4</v>
      </c>
      <c r="D28" s="313" t="s">
        <v>283</v>
      </c>
      <c r="E28" s="521" t="s">
        <v>3</v>
      </c>
      <c r="F28" s="522">
        <v>4</v>
      </c>
      <c r="G28" s="510"/>
      <c r="H28" s="507">
        <f t="shared" si="1"/>
        <v>0</v>
      </c>
    </row>
    <row r="29" spans="2:10" ht="66">
      <c r="B29" s="576" t="str">
        <f t="shared" si="0"/>
        <v>1.</v>
      </c>
      <c r="C29" s="577">
        <v>5</v>
      </c>
      <c r="D29" s="314" t="s">
        <v>284</v>
      </c>
      <c r="E29" s="521" t="s">
        <v>3</v>
      </c>
      <c r="F29" s="522">
        <v>1</v>
      </c>
      <c r="G29" s="510"/>
      <c r="H29" s="507">
        <f t="shared" si="1"/>
        <v>0</v>
      </c>
      <c r="I29" s="315"/>
      <c r="J29" s="315"/>
    </row>
    <row r="30" spans="2:10" ht="52.8">
      <c r="B30" s="576" t="str">
        <f t="shared" si="0"/>
        <v>1.</v>
      </c>
      <c r="C30" s="577">
        <v>6</v>
      </c>
      <c r="D30" s="314" t="s">
        <v>285</v>
      </c>
      <c r="E30" s="521" t="s">
        <v>3</v>
      </c>
      <c r="F30" s="522">
        <v>1</v>
      </c>
      <c r="G30" s="510"/>
      <c r="H30" s="507">
        <f t="shared" si="1"/>
        <v>0</v>
      </c>
    </row>
    <row r="31" spans="2:10" ht="39.6">
      <c r="B31" s="576" t="str">
        <f t="shared" si="0"/>
        <v>1.</v>
      </c>
      <c r="C31" s="577">
        <v>7</v>
      </c>
      <c r="D31" s="316" t="s">
        <v>286</v>
      </c>
      <c r="E31" s="521" t="s">
        <v>287</v>
      </c>
      <c r="F31" s="522">
        <v>35</v>
      </c>
      <c r="G31" s="510"/>
      <c r="H31" s="507">
        <f t="shared" si="1"/>
        <v>0</v>
      </c>
    </row>
    <row r="32" spans="2:10" ht="39.6">
      <c r="B32" s="576" t="str">
        <f t="shared" si="0"/>
        <v>1.</v>
      </c>
      <c r="C32" s="577">
        <v>8</v>
      </c>
      <c r="D32" s="313" t="s">
        <v>288</v>
      </c>
      <c r="E32" s="521" t="s">
        <v>287</v>
      </c>
      <c r="F32" s="522">
        <v>2.5</v>
      </c>
      <c r="G32" s="510"/>
      <c r="H32" s="507">
        <f t="shared" si="1"/>
        <v>0</v>
      </c>
    </row>
    <row r="33" spans="2:10" ht="39.6">
      <c r="B33" s="576" t="str">
        <f t="shared" si="0"/>
        <v>1.</v>
      </c>
      <c r="C33" s="577">
        <v>8</v>
      </c>
      <c r="D33" s="313" t="s">
        <v>289</v>
      </c>
      <c r="E33" s="521" t="s">
        <v>205</v>
      </c>
      <c r="F33" s="522">
        <v>11</v>
      </c>
      <c r="G33" s="510"/>
      <c r="H33" s="507">
        <f t="shared" si="1"/>
        <v>0</v>
      </c>
    </row>
    <row r="34" spans="2:10" ht="26.4">
      <c r="B34" s="576" t="str">
        <f t="shared" si="0"/>
        <v>1.</v>
      </c>
      <c r="C34" s="577">
        <v>9</v>
      </c>
      <c r="D34" s="313" t="s">
        <v>290</v>
      </c>
      <c r="E34" s="521" t="s">
        <v>127</v>
      </c>
      <c r="F34" s="522">
        <v>1</v>
      </c>
      <c r="G34" s="510"/>
      <c r="H34" s="507">
        <f t="shared" si="1"/>
        <v>0</v>
      </c>
    </row>
    <row r="35" spans="2:10" ht="13.2">
      <c r="B35" s="576" t="str">
        <f t="shared" si="0"/>
        <v>1.</v>
      </c>
      <c r="C35" s="577">
        <v>10</v>
      </c>
      <c r="D35" s="313" t="s">
        <v>291</v>
      </c>
      <c r="E35" s="521" t="s">
        <v>27</v>
      </c>
      <c r="F35" s="522">
        <v>7</v>
      </c>
      <c r="G35" s="510"/>
      <c r="H35" s="507">
        <f t="shared" si="1"/>
        <v>0</v>
      </c>
    </row>
    <row r="36" spans="2:10" ht="105.6">
      <c r="B36" s="576" t="str">
        <f t="shared" si="0"/>
        <v>1.</v>
      </c>
      <c r="C36" s="577">
        <v>11</v>
      </c>
      <c r="D36" s="313" t="s">
        <v>292</v>
      </c>
      <c r="E36" s="521" t="s">
        <v>127</v>
      </c>
      <c r="F36" s="522">
        <v>1</v>
      </c>
      <c r="G36" s="510"/>
      <c r="H36" s="507">
        <f t="shared" si="1"/>
        <v>0</v>
      </c>
    </row>
    <row r="37" spans="2:10" thickBot="1">
      <c r="B37" s="578"/>
      <c r="C37" s="579"/>
      <c r="D37" s="215"/>
      <c r="E37" s="326"/>
      <c r="F37" s="523">
        <v>1</v>
      </c>
      <c r="G37" s="425"/>
      <c r="H37" s="425"/>
    </row>
    <row r="38" spans="2:10" thickBot="1">
      <c r="B38" s="580"/>
      <c r="C38" s="581"/>
      <c r="D38" s="296" t="s">
        <v>273</v>
      </c>
      <c r="E38" s="524"/>
      <c r="F38" s="525">
        <v>1</v>
      </c>
      <c r="G38" s="508"/>
      <c r="H38" s="509">
        <f>SUM(H25:H36)</f>
        <v>0</v>
      </c>
    </row>
    <row r="39" spans="2:10" thickBot="1">
      <c r="B39" s="574"/>
      <c r="C39" s="609"/>
      <c r="D39" s="293"/>
      <c r="E39" s="326"/>
      <c r="F39" s="318">
        <v>1</v>
      </c>
      <c r="G39" s="258"/>
      <c r="H39" s="598"/>
    </row>
    <row r="40" spans="2:10" thickBot="1">
      <c r="B40" s="572" t="s">
        <v>2</v>
      </c>
      <c r="C40" s="610"/>
      <c r="D40" s="553" t="s">
        <v>293</v>
      </c>
      <c r="E40" s="606"/>
      <c r="F40" s="607">
        <v>1</v>
      </c>
      <c r="G40" s="608"/>
      <c r="H40" s="611"/>
    </row>
    <row r="41" spans="2:10" thickBot="1">
      <c r="B41" s="584"/>
      <c r="C41" s="585"/>
      <c r="D41" s="317" t="s">
        <v>294</v>
      </c>
      <c r="E41" s="519"/>
      <c r="F41" s="318">
        <v>1</v>
      </c>
      <c r="G41" s="258"/>
      <c r="H41" s="305"/>
    </row>
    <row r="42" spans="2:10" ht="93" thickBot="1">
      <c r="B42" s="572"/>
      <c r="C42" s="604"/>
      <c r="D42" s="605" t="s">
        <v>295</v>
      </c>
      <c r="E42" s="606"/>
      <c r="F42" s="607">
        <v>1</v>
      </c>
      <c r="G42" s="608"/>
      <c r="H42" s="557"/>
    </row>
    <row r="43" spans="2:10" ht="13.2">
      <c r="B43" s="584"/>
      <c r="C43" s="599"/>
      <c r="D43" s="600"/>
      <c r="E43" s="601"/>
      <c r="F43" s="602">
        <v>1</v>
      </c>
      <c r="G43" s="603"/>
      <c r="H43" s="305"/>
    </row>
    <row r="44" spans="2:10" ht="66">
      <c r="B44" s="612" t="str">
        <f t="shared" ref="B44:B54" si="2">+$B$40</f>
        <v>2.</v>
      </c>
      <c r="C44" s="613">
        <v>1</v>
      </c>
      <c r="D44" s="614" t="s">
        <v>296</v>
      </c>
      <c r="E44" s="615" t="s">
        <v>297</v>
      </c>
      <c r="F44" s="616">
        <v>42.9</v>
      </c>
      <c r="G44" s="617"/>
      <c r="H44" s="618">
        <f t="shared" ref="H44:H54" si="3">+F44*G44</f>
        <v>0</v>
      </c>
    </row>
    <row r="45" spans="2:10" ht="52.8">
      <c r="B45" s="576" t="str">
        <f t="shared" si="2"/>
        <v>2.</v>
      </c>
      <c r="C45" s="577">
        <v>2</v>
      </c>
      <c r="D45" s="314" t="s">
        <v>298</v>
      </c>
      <c r="E45" s="521" t="s">
        <v>297</v>
      </c>
      <c r="F45" s="522">
        <v>100.1</v>
      </c>
      <c r="G45" s="510"/>
      <c r="H45" s="507">
        <f t="shared" si="3"/>
        <v>0</v>
      </c>
    </row>
    <row r="46" spans="2:10" ht="52.8">
      <c r="B46" s="576" t="str">
        <f t="shared" si="2"/>
        <v>2.</v>
      </c>
      <c r="C46" s="577">
        <v>3</v>
      </c>
      <c r="D46" s="313" t="s">
        <v>299</v>
      </c>
      <c r="E46" s="521" t="s">
        <v>297</v>
      </c>
      <c r="F46" s="522">
        <v>3.5999999999999996</v>
      </c>
      <c r="G46" s="510"/>
      <c r="H46" s="507">
        <f t="shared" si="3"/>
        <v>0</v>
      </c>
    </row>
    <row r="47" spans="2:10" ht="66">
      <c r="B47" s="576" t="str">
        <f t="shared" si="2"/>
        <v>2.</v>
      </c>
      <c r="C47" s="577">
        <v>4</v>
      </c>
      <c r="D47" s="313" t="s">
        <v>300</v>
      </c>
      <c r="E47" s="521" t="s">
        <v>297</v>
      </c>
      <c r="F47" s="522">
        <v>8.3999999999999986</v>
      </c>
      <c r="G47" s="510"/>
      <c r="H47" s="507">
        <f t="shared" si="3"/>
        <v>0</v>
      </c>
    </row>
    <row r="48" spans="2:10" ht="39.6">
      <c r="B48" s="576" t="str">
        <f t="shared" si="2"/>
        <v>2.</v>
      </c>
      <c r="C48" s="577">
        <v>5</v>
      </c>
      <c r="D48" s="313" t="s">
        <v>301</v>
      </c>
      <c r="E48" s="521" t="s">
        <v>8</v>
      </c>
      <c r="F48" s="522">
        <v>8</v>
      </c>
      <c r="G48" s="510"/>
      <c r="H48" s="507">
        <f t="shared" si="3"/>
        <v>0</v>
      </c>
      <c r="J48" s="258"/>
    </row>
    <row r="49" spans="2:10" ht="26.4">
      <c r="B49" s="576" t="str">
        <f t="shared" si="2"/>
        <v>2.</v>
      </c>
      <c r="C49" s="577">
        <v>6</v>
      </c>
      <c r="D49" s="313" t="s">
        <v>302</v>
      </c>
      <c r="E49" s="521" t="s">
        <v>287</v>
      </c>
      <c r="F49" s="522">
        <v>50</v>
      </c>
      <c r="G49" s="510"/>
      <c r="H49" s="507">
        <f t="shared" si="3"/>
        <v>0</v>
      </c>
      <c r="J49" s="258"/>
    </row>
    <row r="50" spans="2:10" ht="52.8">
      <c r="B50" s="576" t="str">
        <f t="shared" si="2"/>
        <v>2.</v>
      </c>
      <c r="C50" s="577">
        <v>7</v>
      </c>
      <c r="D50" s="313" t="s">
        <v>303</v>
      </c>
      <c r="E50" s="521" t="s">
        <v>297</v>
      </c>
      <c r="F50" s="522">
        <v>40</v>
      </c>
      <c r="G50" s="510"/>
      <c r="H50" s="507">
        <f t="shared" si="3"/>
        <v>0</v>
      </c>
      <c r="J50" s="258"/>
    </row>
    <row r="51" spans="2:10" ht="39.6">
      <c r="B51" s="576" t="str">
        <f t="shared" si="2"/>
        <v>2.</v>
      </c>
      <c r="C51" s="577">
        <v>8</v>
      </c>
      <c r="D51" s="313" t="s">
        <v>304</v>
      </c>
      <c r="E51" s="521" t="s">
        <v>297</v>
      </c>
      <c r="F51" s="522">
        <v>101</v>
      </c>
      <c r="G51" s="510"/>
      <c r="H51" s="507">
        <f t="shared" si="3"/>
        <v>0</v>
      </c>
    </row>
    <row r="52" spans="2:10" ht="39.6">
      <c r="B52" s="576" t="str">
        <f t="shared" si="2"/>
        <v>2.</v>
      </c>
      <c r="C52" s="577">
        <v>9</v>
      </c>
      <c r="D52" s="313" t="s">
        <v>305</v>
      </c>
      <c r="E52" s="521" t="s">
        <v>297</v>
      </c>
      <c r="F52" s="522">
        <v>13</v>
      </c>
      <c r="G52" s="510"/>
      <c r="H52" s="507">
        <f t="shared" si="3"/>
        <v>0</v>
      </c>
    </row>
    <row r="53" spans="2:10" ht="26.4">
      <c r="B53" s="576" t="str">
        <f t="shared" si="2"/>
        <v>2.</v>
      </c>
      <c r="C53" s="577">
        <v>10</v>
      </c>
      <c r="D53" s="313" t="s">
        <v>306</v>
      </c>
      <c r="E53" s="521" t="s">
        <v>287</v>
      </c>
      <c r="F53" s="522">
        <v>149.12</v>
      </c>
      <c r="G53" s="510"/>
      <c r="H53" s="507">
        <f t="shared" si="3"/>
        <v>0</v>
      </c>
    </row>
    <row r="54" spans="2:10" ht="26.4">
      <c r="B54" s="576" t="str">
        <f t="shared" si="2"/>
        <v>2.</v>
      </c>
      <c r="C54" s="577">
        <v>11</v>
      </c>
      <c r="D54" s="313" t="s">
        <v>307</v>
      </c>
      <c r="E54" s="521" t="s">
        <v>297</v>
      </c>
      <c r="F54" s="522">
        <v>159</v>
      </c>
      <c r="G54" s="510"/>
      <c r="H54" s="507">
        <f t="shared" si="3"/>
        <v>0</v>
      </c>
    </row>
    <row r="55" spans="2:10" ht="14.4" customHeight="1" thickBot="1">
      <c r="B55" s="578"/>
      <c r="C55" s="586"/>
      <c r="D55" s="320"/>
      <c r="E55" s="330"/>
      <c r="F55" s="318">
        <v>1</v>
      </c>
      <c r="G55" s="425"/>
      <c r="H55" s="425"/>
      <c r="I55" s="258"/>
    </row>
    <row r="56" spans="2:10" ht="14.4" customHeight="1" thickBot="1">
      <c r="B56" s="580"/>
      <c r="C56" s="581"/>
      <c r="D56" s="296" t="s">
        <v>308</v>
      </c>
      <c r="E56" s="524"/>
      <c r="F56" s="525">
        <v>1</v>
      </c>
      <c r="G56" s="508"/>
      <c r="H56" s="539">
        <f>SUM(H44:H54)</f>
        <v>0</v>
      </c>
      <c r="I56" s="321"/>
    </row>
    <row r="57" spans="2:10" thickBot="1">
      <c r="B57" s="574"/>
      <c r="C57" s="575"/>
      <c r="D57" s="293"/>
      <c r="E57" s="528"/>
      <c r="F57" s="523">
        <v>1</v>
      </c>
      <c r="G57" s="258"/>
      <c r="H57" s="295"/>
    </row>
    <row r="58" spans="2:10" thickBot="1">
      <c r="B58" s="582" t="s">
        <v>4</v>
      </c>
      <c r="C58" s="583"/>
      <c r="D58" s="309" t="s">
        <v>309</v>
      </c>
      <c r="E58" s="526"/>
      <c r="F58" s="527">
        <v>1</v>
      </c>
      <c r="G58" s="290"/>
      <c r="H58" s="322"/>
    </row>
    <row r="59" spans="2:10" ht="26.4">
      <c r="B59" s="576" t="str">
        <f t="shared" ref="B59:B61" si="4">+$B$58</f>
        <v>3.</v>
      </c>
      <c r="C59" s="577">
        <v>1</v>
      </c>
      <c r="D59" s="313" t="s">
        <v>310</v>
      </c>
      <c r="E59" s="521" t="s">
        <v>3</v>
      </c>
      <c r="F59" s="522">
        <v>1</v>
      </c>
      <c r="G59" s="510"/>
      <c r="H59" s="507">
        <f t="shared" ref="H59:H61" si="5">+F59*G59</f>
        <v>0</v>
      </c>
    </row>
    <row r="60" spans="2:10" ht="26.4">
      <c r="B60" s="576" t="str">
        <f t="shared" si="4"/>
        <v>3.</v>
      </c>
      <c r="C60" s="577">
        <v>2</v>
      </c>
      <c r="D60" s="323" t="s">
        <v>311</v>
      </c>
      <c r="E60" s="521" t="s">
        <v>3</v>
      </c>
      <c r="F60" s="522">
        <v>2</v>
      </c>
      <c r="G60" s="510"/>
      <c r="H60" s="507">
        <f t="shared" si="5"/>
        <v>0</v>
      </c>
    </row>
    <row r="61" spans="2:10" ht="40.200000000000003" thickBot="1">
      <c r="B61" s="576" t="str">
        <f t="shared" si="4"/>
        <v>3.</v>
      </c>
      <c r="C61" s="577">
        <v>3</v>
      </c>
      <c r="D61" s="313" t="s">
        <v>312</v>
      </c>
      <c r="E61" s="521" t="s">
        <v>3</v>
      </c>
      <c r="F61" s="522">
        <v>5</v>
      </c>
      <c r="G61" s="510"/>
      <c r="H61" s="507">
        <f t="shared" si="5"/>
        <v>0</v>
      </c>
    </row>
    <row r="62" spans="2:10" ht="14.4" customHeight="1" thickBot="1">
      <c r="B62" s="580"/>
      <c r="C62" s="581"/>
      <c r="D62" s="296" t="s">
        <v>313</v>
      </c>
      <c r="E62" s="524"/>
      <c r="F62" s="525">
        <v>1</v>
      </c>
      <c r="G62" s="508"/>
      <c r="H62" s="539">
        <f>SUM(H59:H61)</f>
        <v>0</v>
      </c>
    </row>
    <row r="63" spans="2:10" thickBot="1">
      <c r="B63" s="574"/>
      <c r="C63" s="575"/>
      <c r="D63" s="293"/>
      <c r="E63" s="528"/>
      <c r="F63" s="523">
        <v>1</v>
      </c>
      <c r="G63" s="258"/>
      <c r="H63" s="295"/>
    </row>
    <row r="64" spans="2:10" thickBot="1">
      <c r="B64" s="582" t="s">
        <v>13</v>
      </c>
      <c r="C64" s="587"/>
      <c r="D64" s="309" t="s">
        <v>314</v>
      </c>
      <c r="E64" s="526"/>
      <c r="F64" s="527">
        <v>1</v>
      </c>
      <c r="G64" s="290"/>
      <c r="H64" s="322"/>
    </row>
    <row r="65" spans="2:10" ht="13.2">
      <c r="B65" s="574"/>
      <c r="C65" s="575"/>
      <c r="D65" s="320"/>
      <c r="E65" s="326"/>
      <c r="F65" s="318">
        <v>1</v>
      </c>
      <c r="G65" s="258"/>
      <c r="H65" s="258"/>
    </row>
    <row r="66" spans="2:10" ht="66">
      <c r="B66" s="576" t="str">
        <f>+$B$64</f>
        <v>4.</v>
      </c>
      <c r="C66" s="577">
        <v>1</v>
      </c>
      <c r="D66" s="313" t="s">
        <v>315</v>
      </c>
      <c r="E66" s="521"/>
      <c r="F66" s="529">
        <v>1</v>
      </c>
      <c r="G66" s="507"/>
      <c r="H66" s="507"/>
    </row>
    <row r="67" spans="2:10" ht="13.2">
      <c r="B67" s="588"/>
      <c r="C67" s="589"/>
      <c r="D67" s="324" t="s">
        <v>316</v>
      </c>
      <c r="E67" s="521" t="s">
        <v>317</v>
      </c>
      <c r="F67" s="522">
        <v>1</v>
      </c>
      <c r="G67" s="510"/>
      <c r="H67" s="507">
        <f t="shared" ref="H67:H70" si="6">+F67*G67</f>
        <v>0</v>
      </c>
    </row>
    <row r="68" spans="2:10" ht="318.75" customHeight="1">
      <c r="B68" s="576" t="str">
        <f t="shared" ref="B68:B71" si="7">+$B$64</f>
        <v>4.</v>
      </c>
      <c r="C68" s="577">
        <v>2</v>
      </c>
      <c r="D68" s="626" t="s">
        <v>424</v>
      </c>
      <c r="E68" s="521" t="s">
        <v>205</v>
      </c>
      <c r="F68" s="522">
        <v>74.56</v>
      </c>
      <c r="G68" s="510"/>
      <c r="H68" s="507">
        <f t="shared" si="6"/>
        <v>0</v>
      </c>
    </row>
    <row r="69" spans="2:10" ht="52.8">
      <c r="B69" s="576" t="str">
        <f t="shared" si="7"/>
        <v>4.</v>
      </c>
      <c r="C69" s="577">
        <v>3</v>
      </c>
      <c r="D69" s="313" t="s">
        <v>318</v>
      </c>
      <c r="E69" s="521" t="s">
        <v>205</v>
      </c>
      <c r="F69" s="522">
        <v>37.200000000000003</v>
      </c>
      <c r="G69" s="510"/>
      <c r="H69" s="507">
        <f t="shared" si="6"/>
        <v>0</v>
      </c>
    </row>
    <row r="70" spans="2:10" ht="66">
      <c r="B70" s="576" t="str">
        <f t="shared" si="7"/>
        <v>4.</v>
      </c>
      <c r="C70" s="577">
        <v>4</v>
      </c>
      <c r="D70" s="313" t="s">
        <v>319</v>
      </c>
      <c r="E70" s="521" t="s">
        <v>205</v>
      </c>
      <c r="F70" s="522">
        <v>37.200000000000003</v>
      </c>
      <c r="G70" s="510"/>
      <c r="H70" s="507">
        <f t="shared" si="6"/>
        <v>0</v>
      </c>
    </row>
    <row r="71" spans="2:10" ht="152.25" customHeight="1">
      <c r="B71" s="590" t="str">
        <f t="shared" si="7"/>
        <v>4.</v>
      </c>
      <c r="C71" s="591">
        <v>5</v>
      </c>
      <c r="D71" s="627" t="s">
        <v>425</v>
      </c>
      <c r="E71" s="530"/>
      <c r="F71" s="531">
        <v>7</v>
      </c>
      <c r="G71" s="540"/>
      <c r="H71" s="540"/>
      <c r="I71" s="321"/>
      <c r="J71" s="325"/>
    </row>
    <row r="72" spans="2:10" ht="13.2">
      <c r="B72" s="588"/>
      <c r="C72" s="589"/>
      <c r="D72" s="327" t="s">
        <v>320</v>
      </c>
      <c r="E72" s="530" t="s">
        <v>3</v>
      </c>
      <c r="F72" s="328">
        <v>1</v>
      </c>
      <c r="G72" s="541"/>
      <c r="H72" s="540">
        <f t="shared" ref="H72:H77" si="8">+F72*G72</f>
        <v>0</v>
      </c>
      <c r="I72" s="321"/>
    </row>
    <row r="73" spans="2:10" ht="13.2">
      <c r="B73" s="588"/>
      <c r="C73" s="589"/>
      <c r="D73" s="327" t="s">
        <v>321</v>
      </c>
      <c r="E73" s="530" t="s">
        <v>3</v>
      </c>
      <c r="F73" s="328">
        <v>1</v>
      </c>
      <c r="G73" s="541"/>
      <c r="H73" s="540">
        <f t="shared" si="8"/>
        <v>0</v>
      </c>
      <c r="I73" s="321"/>
    </row>
    <row r="74" spans="2:10" ht="13.2">
      <c r="B74" s="588"/>
      <c r="C74" s="589"/>
      <c r="D74" s="327" t="s">
        <v>322</v>
      </c>
      <c r="E74" s="530" t="s">
        <v>3</v>
      </c>
      <c r="F74" s="328">
        <v>2</v>
      </c>
      <c r="G74" s="541"/>
      <c r="H74" s="540">
        <f t="shared" si="8"/>
        <v>0</v>
      </c>
      <c r="I74" s="321"/>
    </row>
    <row r="75" spans="2:10" ht="13.2">
      <c r="B75" s="588"/>
      <c r="C75" s="589"/>
      <c r="D75" s="327" t="s">
        <v>323</v>
      </c>
      <c r="E75" s="530" t="s">
        <v>3</v>
      </c>
      <c r="F75" s="328">
        <v>1</v>
      </c>
      <c r="G75" s="541"/>
      <c r="H75" s="540">
        <f t="shared" si="8"/>
        <v>0</v>
      </c>
      <c r="I75" s="321"/>
    </row>
    <row r="76" spans="2:10" ht="13.2">
      <c r="B76" s="588"/>
      <c r="C76" s="589"/>
      <c r="D76" s="327" t="s">
        <v>324</v>
      </c>
      <c r="E76" s="530" t="s">
        <v>3</v>
      </c>
      <c r="F76" s="328">
        <v>1</v>
      </c>
      <c r="G76" s="541"/>
      <c r="H76" s="540">
        <f t="shared" si="8"/>
        <v>0</v>
      </c>
      <c r="I76" s="321"/>
    </row>
    <row r="77" spans="2:10" ht="13.2">
      <c r="B77" s="588"/>
      <c r="C77" s="589"/>
      <c r="D77" s="327" t="s">
        <v>325</v>
      </c>
      <c r="E77" s="530" t="s">
        <v>3</v>
      </c>
      <c r="F77" s="328">
        <v>1</v>
      </c>
      <c r="G77" s="541"/>
      <c r="H77" s="540">
        <f t="shared" si="8"/>
        <v>0</v>
      </c>
      <c r="I77" s="321"/>
    </row>
    <row r="78" spans="2:10" ht="165.75" customHeight="1">
      <c r="B78" s="590" t="str">
        <f>+$B$64</f>
        <v>4.</v>
      </c>
      <c r="C78" s="592">
        <v>6</v>
      </c>
      <c r="D78" s="626" t="s">
        <v>426</v>
      </c>
      <c r="E78" s="530"/>
      <c r="F78" s="532">
        <v>4</v>
      </c>
      <c r="G78" s="540"/>
      <c r="H78" s="540"/>
      <c r="I78" s="321"/>
    </row>
    <row r="79" spans="2:10" ht="13.2">
      <c r="B79" s="588"/>
      <c r="C79" s="589"/>
      <c r="D79" s="327" t="s">
        <v>326</v>
      </c>
      <c r="E79" s="530" t="s">
        <v>3</v>
      </c>
      <c r="F79" s="533">
        <v>1</v>
      </c>
      <c r="G79" s="541"/>
      <c r="H79" s="540">
        <f t="shared" ref="H79:H96" si="9">+F79*G79</f>
        <v>0</v>
      </c>
      <c r="I79" s="321"/>
      <c r="J79" s="326"/>
    </row>
    <row r="80" spans="2:10" ht="13.2">
      <c r="B80" s="588"/>
      <c r="C80" s="589"/>
      <c r="D80" s="327" t="s">
        <v>327</v>
      </c>
      <c r="E80" s="530" t="s">
        <v>3</v>
      </c>
      <c r="F80" s="533">
        <v>1</v>
      </c>
      <c r="G80" s="541"/>
      <c r="H80" s="540">
        <f t="shared" si="9"/>
        <v>0</v>
      </c>
      <c r="I80" s="321"/>
    </row>
    <row r="81" spans="2:10" ht="13.2">
      <c r="B81" s="588"/>
      <c r="C81" s="589"/>
      <c r="D81" s="327" t="s">
        <v>328</v>
      </c>
      <c r="E81" s="530" t="s">
        <v>3</v>
      </c>
      <c r="F81" s="533">
        <v>2</v>
      </c>
      <c r="G81" s="541"/>
      <c r="H81" s="540">
        <f t="shared" si="9"/>
        <v>0</v>
      </c>
      <c r="I81" s="321"/>
    </row>
    <row r="82" spans="2:10" ht="253.5" customHeight="1">
      <c r="B82" s="593" t="str">
        <f t="shared" ref="B82:B83" si="10">+$B$64</f>
        <v>4.</v>
      </c>
      <c r="C82" s="591">
        <v>7</v>
      </c>
      <c r="D82" s="329" t="s">
        <v>329</v>
      </c>
      <c r="E82" s="530" t="s">
        <v>3</v>
      </c>
      <c r="F82" s="533">
        <v>1</v>
      </c>
      <c r="G82" s="541"/>
      <c r="H82" s="540">
        <f t="shared" si="9"/>
        <v>0</v>
      </c>
      <c r="J82" s="326"/>
    </row>
    <row r="83" spans="2:10" ht="52.8">
      <c r="B83" s="593" t="str">
        <f t="shared" si="10"/>
        <v>4.</v>
      </c>
      <c r="C83" s="591">
        <v>8</v>
      </c>
      <c r="D83" s="329" t="s">
        <v>330</v>
      </c>
      <c r="E83" s="530" t="s">
        <v>3</v>
      </c>
      <c r="F83" s="534">
        <v>1</v>
      </c>
      <c r="G83" s="541"/>
      <c r="H83" s="540">
        <f t="shared" si="9"/>
        <v>0</v>
      </c>
    </row>
    <row r="84" spans="2:10" ht="52.8">
      <c r="B84" s="593"/>
      <c r="C84" s="591">
        <v>9</v>
      </c>
      <c r="D84" s="329" t="s">
        <v>331</v>
      </c>
      <c r="E84" s="530" t="s">
        <v>3</v>
      </c>
      <c r="F84" s="534">
        <v>3</v>
      </c>
      <c r="G84" s="541"/>
      <c r="H84" s="540">
        <f t="shared" si="9"/>
        <v>0</v>
      </c>
    </row>
    <row r="85" spans="2:10" ht="52.8">
      <c r="B85" s="593"/>
      <c r="C85" s="591">
        <v>10</v>
      </c>
      <c r="D85" s="329" t="s">
        <v>332</v>
      </c>
      <c r="E85" s="530" t="s">
        <v>3</v>
      </c>
      <c r="F85" s="534">
        <v>1</v>
      </c>
      <c r="G85" s="541"/>
      <c r="H85" s="540">
        <f t="shared" si="9"/>
        <v>0</v>
      </c>
    </row>
    <row r="86" spans="2:10" ht="39.6">
      <c r="B86" s="593"/>
      <c r="C86" s="591">
        <v>11</v>
      </c>
      <c r="D86" s="329" t="s">
        <v>333</v>
      </c>
      <c r="E86" s="530" t="s">
        <v>3</v>
      </c>
      <c r="F86" s="534">
        <v>1</v>
      </c>
      <c r="G86" s="541"/>
      <c r="H86" s="540">
        <f t="shared" si="9"/>
        <v>0</v>
      </c>
    </row>
    <row r="87" spans="2:10" ht="44.25" customHeight="1">
      <c r="B87" s="593" t="str">
        <f t="shared" ref="B87" si="11">+$B$64</f>
        <v>4.</v>
      </c>
      <c r="C87" s="591">
        <v>12</v>
      </c>
      <c r="D87" s="626" t="s">
        <v>427</v>
      </c>
      <c r="E87" s="530" t="s">
        <v>3</v>
      </c>
      <c r="F87" s="534">
        <v>4</v>
      </c>
      <c r="G87" s="541"/>
      <c r="H87" s="540">
        <f t="shared" si="9"/>
        <v>0</v>
      </c>
    </row>
    <row r="88" spans="2:10" ht="52.8">
      <c r="B88" s="593"/>
      <c r="C88" s="591">
        <v>12</v>
      </c>
      <c r="D88" s="329" t="s">
        <v>334</v>
      </c>
      <c r="E88" s="530" t="s">
        <v>3</v>
      </c>
      <c r="F88" s="534">
        <v>4</v>
      </c>
      <c r="G88" s="541"/>
      <c r="H88" s="540">
        <f t="shared" si="9"/>
        <v>0</v>
      </c>
    </row>
    <row r="89" spans="2:10" ht="39.6">
      <c r="B89" s="593"/>
      <c r="C89" s="591">
        <v>12</v>
      </c>
      <c r="D89" s="329" t="s">
        <v>335</v>
      </c>
      <c r="E89" s="530" t="s">
        <v>3</v>
      </c>
      <c r="F89" s="534">
        <v>1</v>
      </c>
      <c r="G89" s="541"/>
      <c r="H89" s="540">
        <f t="shared" si="9"/>
        <v>0</v>
      </c>
    </row>
    <row r="90" spans="2:10" ht="39.6">
      <c r="B90" s="593" t="str">
        <f t="shared" ref="B90:B92" si="12">+$B$64</f>
        <v>4.</v>
      </c>
      <c r="C90" s="591">
        <v>13</v>
      </c>
      <c r="D90" s="329" t="s">
        <v>336</v>
      </c>
      <c r="E90" s="530" t="s">
        <v>3</v>
      </c>
      <c r="F90" s="534">
        <v>4</v>
      </c>
      <c r="G90" s="541"/>
      <c r="H90" s="540">
        <f t="shared" si="9"/>
        <v>0</v>
      </c>
    </row>
    <row r="91" spans="2:10" ht="79.2">
      <c r="B91" s="593" t="str">
        <f t="shared" si="12"/>
        <v>4.</v>
      </c>
      <c r="C91" s="591">
        <v>14</v>
      </c>
      <c r="D91" s="626" t="s">
        <v>428</v>
      </c>
      <c r="E91" s="530" t="s">
        <v>3</v>
      </c>
      <c r="F91" s="534">
        <v>4</v>
      </c>
      <c r="G91" s="542"/>
      <c r="H91" s="540">
        <f t="shared" si="9"/>
        <v>0</v>
      </c>
    </row>
    <row r="92" spans="2:10" ht="79.2">
      <c r="B92" s="593" t="str">
        <f t="shared" si="12"/>
        <v>4.</v>
      </c>
      <c r="C92" s="591">
        <v>15</v>
      </c>
      <c r="D92" s="626" t="s">
        <v>429</v>
      </c>
      <c r="E92" s="530" t="s">
        <v>3</v>
      </c>
      <c r="F92" s="534">
        <v>1</v>
      </c>
      <c r="G92" s="542"/>
      <c r="H92" s="540">
        <f t="shared" si="9"/>
        <v>0</v>
      </c>
    </row>
    <row r="93" spans="2:10" ht="79.2">
      <c r="B93" s="593"/>
      <c r="C93" s="591">
        <v>16</v>
      </c>
      <c r="D93" s="329" t="s">
        <v>337</v>
      </c>
      <c r="E93" s="530" t="s">
        <v>3</v>
      </c>
      <c r="F93" s="534">
        <v>1</v>
      </c>
      <c r="G93" s="542"/>
      <c r="H93" s="540">
        <f t="shared" si="9"/>
        <v>0</v>
      </c>
    </row>
    <row r="94" spans="2:10" ht="92.4">
      <c r="B94" s="593" t="str">
        <f t="shared" ref="B94:B102" si="13">+$B$64</f>
        <v>4.</v>
      </c>
      <c r="C94" s="591">
        <v>17</v>
      </c>
      <c r="D94" s="329" t="s">
        <v>338</v>
      </c>
      <c r="E94" s="530" t="s">
        <v>205</v>
      </c>
      <c r="F94" s="534">
        <v>13.8</v>
      </c>
      <c r="G94" s="541"/>
      <c r="H94" s="540">
        <f t="shared" si="9"/>
        <v>0</v>
      </c>
    </row>
    <row r="95" spans="2:10" ht="105.6">
      <c r="B95" s="593" t="str">
        <f t="shared" si="13"/>
        <v>4.</v>
      </c>
      <c r="C95" s="591">
        <v>18</v>
      </c>
      <c r="D95" s="329" t="s">
        <v>339</v>
      </c>
      <c r="E95" s="530" t="s">
        <v>205</v>
      </c>
      <c r="F95" s="534">
        <v>30</v>
      </c>
      <c r="G95" s="541"/>
      <c r="H95" s="540">
        <f t="shared" si="9"/>
        <v>0</v>
      </c>
      <c r="I95" s="330"/>
      <c r="J95" s="330"/>
    </row>
    <row r="96" spans="2:10" ht="180" customHeight="1">
      <c r="B96" s="593" t="str">
        <f t="shared" si="13"/>
        <v>4.</v>
      </c>
      <c r="C96" s="591">
        <v>19</v>
      </c>
      <c r="D96" s="628" t="s">
        <v>430</v>
      </c>
      <c r="E96" s="530" t="s">
        <v>205</v>
      </c>
      <c r="F96" s="534">
        <f>3+3</f>
        <v>6</v>
      </c>
      <c r="G96" s="541"/>
      <c r="H96" s="540">
        <f t="shared" si="9"/>
        <v>0</v>
      </c>
      <c r="I96" s="330"/>
      <c r="J96" s="330"/>
    </row>
    <row r="97" spans="2:10" ht="26.4">
      <c r="B97" s="593" t="str">
        <f t="shared" si="13"/>
        <v>4.</v>
      </c>
      <c r="C97" s="591">
        <v>20</v>
      </c>
      <c r="D97" s="329" t="s">
        <v>340</v>
      </c>
      <c r="E97" s="530" t="s">
        <v>205</v>
      </c>
      <c r="F97" s="534">
        <v>111.76</v>
      </c>
      <c r="G97" s="541"/>
      <c r="H97" s="540">
        <f>++IF(F97=0,"",F97*G97)</f>
        <v>0</v>
      </c>
      <c r="I97" s="330"/>
      <c r="J97" s="330"/>
    </row>
    <row r="98" spans="2:10" ht="26.4">
      <c r="B98" s="593" t="str">
        <f t="shared" si="13"/>
        <v>4.</v>
      </c>
      <c r="C98" s="591">
        <v>21</v>
      </c>
      <c r="D98" s="329" t="s">
        <v>341</v>
      </c>
      <c r="E98" s="530" t="s">
        <v>205</v>
      </c>
      <c r="F98" s="534">
        <v>111.76</v>
      </c>
      <c r="G98" s="541"/>
      <c r="H98" s="540">
        <f>++IF(F98=0,"",F98*G98)</f>
        <v>0</v>
      </c>
      <c r="I98" s="330"/>
      <c r="J98" s="330"/>
    </row>
    <row r="99" spans="2:10" ht="13.2">
      <c r="B99" s="593" t="str">
        <f t="shared" si="13"/>
        <v>4.</v>
      </c>
      <c r="C99" s="591">
        <v>22</v>
      </c>
      <c r="D99" s="329" t="s">
        <v>342</v>
      </c>
      <c r="E99" s="530" t="s">
        <v>205</v>
      </c>
      <c r="F99" s="534">
        <v>111.76</v>
      </c>
      <c r="G99" s="541"/>
      <c r="H99" s="540">
        <f>++IF(F99=0,"",F99*G99)</f>
        <v>0</v>
      </c>
      <c r="I99" s="330"/>
      <c r="J99" s="330"/>
    </row>
    <row r="100" spans="2:10" ht="13.2">
      <c r="B100" s="593" t="str">
        <f t="shared" si="13"/>
        <v>4.</v>
      </c>
      <c r="C100" s="591">
        <v>23</v>
      </c>
      <c r="D100" s="329" t="s">
        <v>343</v>
      </c>
      <c r="E100" s="530" t="s">
        <v>205</v>
      </c>
      <c r="F100" s="534">
        <v>111.76</v>
      </c>
      <c r="G100" s="541"/>
      <c r="H100" s="540">
        <f>++IF(F100=0,"",F100*G100)</f>
        <v>0</v>
      </c>
      <c r="I100" s="331"/>
      <c r="J100" s="331"/>
    </row>
    <row r="101" spans="2:10" ht="26.4">
      <c r="B101" s="593" t="str">
        <f t="shared" si="13"/>
        <v>4.</v>
      </c>
      <c r="C101" s="591">
        <v>24</v>
      </c>
      <c r="D101" s="329" t="s">
        <v>344</v>
      </c>
      <c r="E101" s="530" t="s">
        <v>205</v>
      </c>
      <c r="F101" s="534">
        <v>111.76</v>
      </c>
      <c r="G101" s="541"/>
      <c r="H101" s="540">
        <f>+F101*G101</f>
        <v>0</v>
      </c>
      <c r="I101" s="330"/>
      <c r="J101" s="330"/>
    </row>
    <row r="102" spans="2:10" ht="39.6">
      <c r="B102" s="593" t="str">
        <f t="shared" si="13"/>
        <v>4.</v>
      </c>
      <c r="C102" s="591">
        <v>25</v>
      </c>
      <c r="D102" s="329" t="s">
        <v>345</v>
      </c>
      <c r="E102" s="530" t="s">
        <v>3</v>
      </c>
      <c r="F102" s="534">
        <v>1</v>
      </c>
      <c r="G102" s="541"/>
      <c r="H102" s="540">
        <f>+F102*G102</f>
        <v>0</v>
      </c>
    </row>
    <row r="103" spans="2:10" thickBot="1">
      <c r="B103" s="568"/>
      <c r="C103" s="594"/>
      <c r="D103" s="304"/>
      <c r="E103" s="530"/>
      <c r="F103" s="318">
        <v>1</v>
      </c>
      <c r="G103" s="425"/>
      <c r="H103" s="425"/>
    </row>
    <row r="104" spans="2:10" thickBot="1">
      <c r="B104" s="580"/>
      <c r="C104" s="581"/>
      <c r="D104" s="296" t="s">
        <v>346</v>
      </c>
      <c r="E104" s="524"/>
      <c r="F104" s="525">
        <v>1</v>
      </c>
      <c r="G104" s="508"/>
      <c r="H104" s="539">
        <f>SUM(H66:H102)</f>
        <v>0</v>
      </c>
    </row>
    <row r="105" spans="2:10" thickBot="1">
      <c r="B105" s="568"/>
      <c r="C105" s="569"/>
      <c r="D105" s="304"/>
      <c r="E105" s="519"/>
      <c r="F105" s="318">
        <v>1</v>
      </c>
      <c r="G105" s="258"/>
      <c r="H105" s="258"/>
    </row>
    <row r="106" spans="2:10" thickBot="1">
      <c r="B106" s="582" t="s">
        <v>18</v>
      </c>
      <c r="C106" s="583"/>
      <c r="D106" s="332" t="s">
        <v>347</v>
      </c>
      <c r="E106" s="526"/>
      <c r="F106" s="527">
        <v>1</v>
      </c>
      <c r="G106" s="290"/>
      <c r="H106" s="322"/>
      <c r="J106" s="258"/>
    </row>
    <row r="107" spans="2:10" ht="13.2">
      <c r="B107" s="568"/>
      <c r="C107" s="569"/>
      <c r="D107" s="304"/>
      <c r="E107" s="519"/>
      <c r="F107" s="318">
        <v>1</v>
      </c>
      <c r="G107" s="258"/>
      <c r="H107" s="258"/>
    </row>
    <row r="108" spans="2:10" ht="52.8">
      <c r="B108" s="593" t="str">
        <f t="shared" ref="B108:B117" si="14">+$B$106</f>
        <v>5.</v>
      </c>
      <c r="C108" s="591">
        <v>1</v>
      </c>
      <c r="D108" s="329" t="s">
        <v>348</v>
      </c>
      <c r="E108" s="530" t="s">
        <v>141</v>
      </c>
      <c r="F108" s="534">
        <v>35</v>
      </c>
      <c r="G108" s="541"/>
      <c r="H108" s="540">
        <f t="shared" ref="H108:H117" si="15">+F108*G108</f>
        <v>0</v>
      </c>
    </row>
    <row r="109" spans="2:10" ht="39.6">
      <c r="B109" s="593" t="str">
        <f t="shared" si="14"/>
        <v>5.</v>
      </c>
      <c r="C109" s="591">
        <v>2</v>
      </c>
      <c r="D109" s="314" t="s">
        <v>349</v>
      </c>
      <c r="E109" s="530" t="s">
        <v>141</v>
      </c>
      <c r="F109" s="534">
        <v>35</v>
      </c>
      <c r="G109" s="541"/>
      <c r="H109" s="540">
        <f t="shared" si="15"/>
        <v>0</v>
      </c>
    </row>
    <row r="110" spans="2:10" ht="39.6">
      <c r="B110" s="595" t="s">
        <v>13</v>
      </c>
      <c r="C110" s="591">
        <v>3</v>
      </c>
      <c r="D110" s="329" t="s">
        <v>350</v>
      </c>
      <c r="E110" s="530" t="s">
        <v>141</v>
      </c>
      <c r="F110" s="534">
        <v>35</v>
      </c>
      <c r="G110" s="543"/>
      <c r="H110" s="540">
        <f t="shared" si="15"/>
        <v>0</v>
      </c>
    </row>
    <row r="111" spans="2:10" ht="66">
      <c r="B111" s="593" t="str">
        <f t="shared" si="14"/>
        <v>5.</v>
      </c>
      <c r="C111" s="591">
        <v>4</v>
      </c>
      <c r="D111" s="329" t="s">
        <v>351</v>
      </c>
      <c r="E111" s="530" t="s">
        <v>287</v>
      </c>
      <c r="F111" s="534">
        <v>2.2799999999999998</v>
      </c>
      <c r="G111" s="541"/>
      <c r="H111" s="540">
        <f t="shared" si="15"/>
        <v>0</v>
      </c>
    </row>
    <row r="112" spans="2:10" ht="66">
      <c r="B112" s="593" t="str">
        <f t="shared" si="14"/>
        <v>5.</v>
      </c>
      <c r="C112" s="591">
        <v>5</v>
      </c>
      <c r="D112" s="329" t="s">
        <v>352</v>
      </c>
      <c r="E112" s="530" t="s">
        <v>287</v>
      </c>
      <c r="F112" s="534">
        <v>2.25</v>
      </c>
      <c r="G112" s="541"/>
      <c r="H112" s="540">
        <f t="shared" si="15"/>
        <v>0</v>
      </c>
    </row>
    <row r="113" spans="2:8" ht="52.8">
      <c r="B113" s="593" t="str">
        <f t="shared" si="14"/>
        <v>5.</v>
      </c>
      <c r="C113" s="591">
        <v>6</v>
      </c>
      <c r="D113" s="329" t="s">
        <v>353</v>
      </c>
      <c r="E113" s="530" t="s">
        <v>287</v>
      </c>
      <c r="F113" s="534">
        <v>2.5</v>
      </c>
      <c r="G113" s="541"/>
      <c r="H113" s="540">
        <f t="shared" si="15"/>
        <v>0</v>
      </c>
    </row>
    <row r="114" spans="2:8" ht="52.8">
      <c r="B114" s="593" t="str">
        <f t="shared" si="14"/>
        <v>5.</v>
      </c>
      <c r="C114" s="591">
        <v>7</v>
      </c>
      <c r="D114" s="316" t="s">
        <v>354</v>
      </c>
      <c r="E114" s="535" t="s">
        <v>355</v>
      </c>
      <c r="F114" s="536">
        <v>1</v>
      </c>
      <c r="G114" s="541"/>
      <c r="H114" s="540">
        <f t="shared" si="15"/>
        <v>0</v>
      </c>
    </row>
    <row r="115" spans="2:8" ht="26.4">
      <c r="B115" s="593" t="str">
        <f t="shared" si="14"/>
        <v>5.</v>
      </c>
      <c r="C115" s="591">
        <v>8</v>
      </c>
      <c r="D115" s="329" t="s">
        <v>356</v>
      </c>
      <c r="E115" s="537" t="s">
        <v>205</v>
      </c>
      <c r="F115" s="534">
        <v>74.56</v>
      </c>
      <c r="G115" s="541"/>
      <c r="H115" s="540">
        <f t="shared" si="15"/>
        <v>0</v>
      </c>
    </row>
    <row r="116" spans="2:8" ht="13.2">
      <c r="B116" s="593" t="str">
        <f t="shared" si="14"/>
        <v>5.</v>
      </c>
      <c r="C116" s="591">
        <v>9</v>
      </c>
      <c r="D116" s="329" t="s">
        <v>7</v>
      </c>
      <c r="E116" s="530" t="s">
        <v>8</v>
      </c>
      <c r="F116" s="534">
        <v>20</v>
      </c>
      <c r="G116" s="541"/>
      <c r="H116" s="540">
        <f t="shared" si="15"/>
        <v>0</v>
      </c>
    </row>
    <row r="117" spans="2:8" ht="13.2">
      <c r="B117" s="593" t="str">
        <f t="shared" si="14"/>
        <v>5.</v>
      </c>
      <c r="C117" s="591">
        <v>10</v>
      </c>
      <c r="D117" s="329" t="s">
        <v>357</v>
      </c>
      <c r="E117" s="530" t="s">
        <v>3</v>
      </c>
      <c r="F117" s="534">
        <v>1</v>
      </c>
      <c r="G117" s="541"/>
      <c r="H117" s="540">
        <f t="shared" si="15"/>
        <v>0</v>
      </c>
    </row>
    <row r="118" spans="2:8" thickBot="1">
      <c r="B118" s="596"/>
      <c r="C118" s="597"/>
      <c r="D118" s="304"/>
      <c r="E118" s="519"/>
      <c r="F118" s="318">
        <v>1</v>
      </c>
      <c r="G118" s="425"/>
      <c r="H118" s="425"/>
    </row>
    <row r="119" spans="2:8" thickBot="1">
      <c r="B119" s="580"/>
      <c r="C119" s="581"/>
      <c r="D119" s="296" t="s">
        <v>358</v>
      </c>
      <c r="E119" s="524"/>
      <c r="F119" s="525">
        <v>1</v>
      </c>
      <c r="G119" s="508"/>
      <c r="H119" s="539">
        <f>SUM(H108:H117)</f>
        <v>0</v>
      </c>
    </row>
    <row r="120" spans="2:8" ht="13.2">
      <c r="B120" s="574"/>
      <c r="C120" s="575"/>
      <c r="D120" s="293"/>
      <c r="E120" s="326"/>
      <c r="F120" s="318"/>
      <c r="G120" s="305"/>
      <c r="H120" s="333"/>
    </row>
    <row r="121" spans="2:8" ht="13.2">
      <c r="B121" s="574"/>
      <c r="C121" s="575"/>
      <c r="D121" s="293"/>
      <c r="E121" s="326"/>
      <c r="F121" s="318"/>
      <c r="G121" s="305"/>
      <c r="H121" s="333"/>
    </row>
    <row r="122" spans="2:8" ht="13.2">
      <c r="B122" s="574"/>
      <c r="C122" s="569"/>
      <c r="D122" s="334"/>
      <c r="E122" s="326"/>
      <c r="F122" s="318"/>
      <c r="G122" s="305"/>
      <c r="H122" s="333"/>
    </row>
    <row r="123" spans="2:8" ht="13.2">
      <c r="B123" s="574"/>
      <c r="C123" s="575"/>
      <c r="D123" s="335"/>
      <c r="E123" s="326"/>
      <c r="F123" s="318"/>
      <c r="G123" s="305"/>
      <c r="H123" s="333"/>
    </row>
    <row r="124" spans="2:8" ht="13.2">
      <c r="B124" s="574"/>
      <c r="C124" s="575"/>
      <c r="D124" s="293"/>
      <c r="E124" s="326"/>
      <c r="F124" s="318"/>
      <c r="G124" s="305"/>
      <c r="H124" s="333"/>
    </row>
    <row r="125" spans="2:8" ht="13.2">
      <c r="B125" s="574"/>
      <c r="C125" s="575"/>
      <c r="D125" s="293"/>
      <c r="E125" s="326"/>
      <c r="F125" s="318"/>
      <c r="G125" s="305"/>
      <c r="H125" s="333"/>
    </row>
    <row r="126" spans="2:8" ht="13.2">
      <c r="B126" s="574"/>
      <c r="C126" s="575"/>
      <c r="D126" s="293"/>
      <c r="E126" s="326"/>
      <c r="F126" s="318"/>
      <c r="G126" s="258"/>
      <c r="H126" s="295"/>
    </row>
    <row r="127" spans="2:8">
      <c r="B127" s="574"/>
      <c r="E127" s="326"/>
      <c r="F127" s="318"/>
      <c r="G127" s="258"/>
      <c r="H127" s="295"/>
    </row>
    <row r="128" spans="2:8" ht="13.2">
      <c r="B128" s="574"/>
      <c r="C128" s="319"/>
      <c r="D128" s="258"/>
      <c r="E128" s="538"/>
      <c r="F128" s="318"/>
      <c r="G128" s="258"/>
      <c r="H128" s="295"/>
    </row>
    <row r="129" spans="2:8" ht="13.2">
      <c r="B129" s="568"/>
      <c r="C129" s="569"/>
      <c r="D129" s="304"/>
      <c r="E129" s="519"/>
      <c r="F129" s="318"/>
      <c r="G129" s="258"/>
      <c r="H129" s="258"/>
    </row>
    <row r="130" spans="2:8">
      <c r="B130" s="568"/>
      <c r="E130" s="519"/>
      <c r="F130" s="318"/>
      <c r="G130" s="258"/>
      <c r="H130" s="258"/>
    </row>
    <row r="131" spans="2:8">
      <c r="G131" s="214"/>
      <c r="H131" s="214"/>
    </row>
    <row r="132" spans="2:8">
      <c r="G132" s="214"/>
      <c r="H132" s="214"/>
    </row>
    <row r="133" spans="2:8">
      <c r="G133" s="214"/>
      <c r="H133" s="214"/>
    </row>
    <row r="134" spans="2:8">
      <c r="G134" s="214"/>
      <c r="H134" s="214"/>
    </row>
    <row r="135" spans="2:8">
      <c r="G135" s="214"/>
      <c r="H135" s="214"/>
    </row>
    <row r="136" spans="2:8">
      <c r="G136" s="214"/>
      <c r="H136" s="214"/>
    </row>
    <row r="137" spans="2:8">
      <c r="G137" s="214"/>
      <c r="H137" s="214"/>
    </row>
    <row r="138" spans="2:8">
      <c r="G138" s="214"/>
      <c r="H138" s="214"/>
    </row>
    <row r="139" spans="2:8">
      <c r="G139" s="214"/>
      <c r="H139" s="214"/>
    </row>
    <row r="140" spans="2:8">
      <c r="G140" s="214"/>
      <c r="H140" s="214"/>
    </row>
    <row r="141" spans="2:8">
      <c r="G141" s="214"/>
      <c r="H141" s="214"/>
    </row>
    <row r="142" spans="2:8">
      <c r="G142" s="214"/>
      <c r="H142" s="214"/>
    </row>
    <row r="143" spans="2:8">
      <c r="G143" s="214"/>
      <c r="H143" s="214"/>
    </row>
    <row r="144" spans="2:8">
      <c r="G144" s="214"/>
      <c r="H144" s="214"/>
    </row>
    <row r="145" spans="7:8">
      <c r="G145" s="214"/>
      <c r="H145" s="214"/>
    </row>
    <row r="146" spans="7:8">
      <c r="G146" s="214"/>
      <c r="H146" s="214"/>
    </row>
    <row r="147" spans="7:8">
      <c r="G147" s="214"/>
      <c r="H147" s="214"/>
    </row>
    <row r="148" spans="7:8">
      <c r="G148" s="214"/>
      <c r="H148" s="214"/>
    </row>
    <row r="149" spans="7:8">
      <c r="G149" s="214"/>
      <c r="H149" s="214"/>
    </row>
    <row r="150" spans="7:8">
      <c r="G150" s="214"/>
      <c r="H150" s="214"/>
    </row>
    <row r="151" spans="7:8">
      <c r="G151" s="214"/>
      <c r="H151" s="214"/>
    </row>
    <row r="152" spans="7:8">
      <c r="G152" s="214"/>
      <c r="H152" s="214"/>
    </row>
    <row r="153" spans="7:8">
      <c r="G153" s="214"/>
      <c r="H153" s="214"/>
    </row>
    <row r="154" spans="7:8">
      <c r="G154" s="214"/>
      <c r="H154" s="214"/>
    </row>
    <row r="155" spans="7:8">
      <c r="G155" s="214"/>
      <c r="H155" s="214"/>
    </row>
    <row r="156" spans="7:8">
      <c r="G156" s="214"/>
      <c r="H156" s="214"/>
    </row>
    <row r="157" spans="7:8">
      <c r="G157" s="214"/>
      <c r="H157" s="214"/>
    </row>
    <row r="158" spans="7:8">
      <c r="G158" s="214"/>
      <c r="H158" s="214"/>
    </row>
    <row r="159" spans="7:8">
      <c r="G159" s="214"/>
      <c r="H159" s="214"/>
    </row>
    <row r="160" spans="7:8">
      <c r="G160" s="214"/>
      <c r="H160" s="214"/>
    </row>
    <row r="161" spans="7:8">
      <c r="G161" s="214"/>
      <c r="H161" s="214"/>
    </row>
    <row r="162" spans="7:8">
      <c r="G162" s="214"/>
      <c r="H162" s="214"/>
    </row>
    <row r="163" spans="7:8">
      <c r="G163" s="214"/>
      <c r="H163" s="214"/>
    </row>
    <row r="164" spans="7:8">
      <c r="G164" s="214"/>
      <c r="H164" s="214"/>
    </row>
    <row r="165" spans="7:8">
      <c r="G165" s="214"/>
      <c r="H165" s="214"/>
    </row>
    <row r="166" spans="7:8">
      <c r="G166" s="214"/>
      <c r="H166" s="214"/>
    </row>
    <row r="167" spans="7:8">
      <c r="G167" s="214"/>
      <c r="H167" s="214"/>
    </row>
    <row r="168" spans="7:8">
      <c r="G168" s="214"/>
      <c r="H168" s="214"/>
    </row>
    <row r="169" spans="7:8">
      <c r="G169" s="214"/>
      <c r="H169" s="214"/>
    </row>
    <row r="170" spans="7:8">
      <c r="G170" s="214"/>
      <c r="H170" s="214"/>
    </row>
    <row r="171" spans="7:8">
      <c r="G171" s="214"/>
      <c r="H171" s="214"/>
    </row>
    <row r="172" spans="7:8">
      <c r="G172" s="214"/>
      <c r="H172" s="214"/>
    </row>
    <row r="173" spans="7:8">
      <c r="G173" s="214"/>
      <c r="H173" s="214"/>
    </row>
    <row r="174" spans="7:8">
      <c r="G174" s="214"/>
      <c r="H174" s="214"/>
    </row>
    <row r="175" spans="7:8">
      <c r="G175" s="214"/>
      <c r="H175" s="214"/>
    </row>
    <row r="176" spans="7:8">
      <c r="G176" s="214"/>
      <c r="H176" s="214"/>
    </row>
    <row r="177" spans="7:8">
      <c r="G177" s="214"/>
      <c r="H177" s="214"/>
    </row>
    <row r="178" spans="7:8">
      <c r="G178" s="214"/>
      <c r="H178" s="214"/>
    </row>
    <row r="179" spans="7:8">
      <c r="G179" s="214"/>
      <c r="H179" s="214"/>
    </row>
    <row r="180" spans="7:8">
      <c r="G180" s="214"/>
      <c r="H180" s="214"/>
    </row>
    <row r="181" spans="7:8">
      <c r="G181" s="214"/>
      <c r="H181" s="214"/>
    </row>
    <row r="182" spans="7:8">
      <c r="G182" s="214"/>
      <c r="H182" s="214"/>
    </row>
    <row r="183" spans="7:8">
      <c r="G183" s="214"/>
      <c r="H183" s="214"/>
    </row>
    <row r="184" spans="7:8">
      <c r="G184" s="214"/>
      <c r="H184" s="214"/>
    </row>
    <row r="185" spans="7:8">
      <c r="G185" s="214"/>
      <c r="H185" s="214"/>
    </row>
    <row r="186" spans="7:8">
      <c r="G186" s="214"/>
      <c r="H186" s="214"/>
    </row>
    <row r="187" spans="7:8">
      <c r="G187" s="214"/>
      <c r="H187" s="214"/>
    </row>
    <row r="188" spans="7:8">
      <c r="G188" s="214"/>
      <c r="H188" s="214"/>
    </row>
    <row r="189" spans="7:8">
      <c r="G189" s="214"/>
      <c r="H189" s="214"/>
    </row>
    <row r="190" spans="7:8">
      <c r="G190" s="214"/>
      <c r="H190" s="214"/>
    </row>
    <row r="191" spans="7:8">
      <c r="G191" s="214"/>
      <c r="H191" s="214"/>
    </row>
    <row r="192" spans="7:8">
      <c r="G192" s="214"/>
      <c r="H192" s="214"/>
    </row>
    <row r="193" spans="7:8">
      <c r="G193" s="214"/>
      <c r="H193" s="214"/>
    </row>
    <row r="194" spans="7:8">
      <c r="G194" s="214"/>
      <c r="H194" s="214"/>
    </row>
    <row r="195" spans="7:8">
      <c r="G195" s="214"/>
      <c r="H195" s="214"/>
    </row>
    <row r="196" spans="7:8">
      <c r="G196" s="214"/>
      <c r="H196" s="214"/>
    </row>
    <row r="197" spans="7:8">
      <c r="G197" s="214"/>
      <c r="H197" s="214"/>
    </row>
    <row r="198" spans="7:8">
      <c r="G198" s="214"/>
      <c r="H198" s="214"/>
    </row>
    <row r="199" spans="7:8">
      <c r="G199" s="214"/>
      <c r="H199" s="214"/>
    </row>
    <row r="200" spans="7:8">
      <c r="G200" s="214"/>
      <c r="H200" s="214"/>
    </row>
    <row r="201" spans="7:8">
      <c r="G201" s="214"/>
      <c r="H201" s="214"/>
    </row>
    <row r="202" spans="7:8">
      <c r="G202" s="214"/>
      <c r="H202" s="214"/>
    </row>
    <row r="203" spans="7:8">
      <c r="G203" s="214"/>
      <c r="H203" s="214"/>
    </row>
    <row r="204" spans="7:8">
      <c r="G204" s="214"/>
      <c r="H204" s="214"/>
    </row>
  </sheetData>
  <mergeCells count="2">
    <mergeCell ref="C5:H5"/>
    <mergeCell ref="B21:C21"/>
  </mergeCells>
  <conditionalFormatting sqref="F119 F104 F108:F117 F67:F70 F56:F57 F59:F63 F44:F54 F25:F38 F72:F102">
    <cfRule type="cellIs" dxfId="15" priority="19" stopIfTrue="1" operator="equal">
      <formula>0</formula>
    </cfRule>
  </conditionalFormatting>
  <conditionalFormatting sqref="D110 D108 D44:D45 D29:D31">
    <cfRule type="expression" dxfId="14" priority="17" stopIfTrue="1">
      <formula>#REF!=1</formula>
    </cfRule>
  </conditionalFormatting>
  <conditionalFormatting sqref="G94 G29:G30">
    <cfRule type="expression" dxfId="13" priority="16" stopIfTrue="1">
      <formula>#REF!=1</formula>
    </cfRule>
  </conditionalFormatting>
  <conditionalFormatting sqref="F114 F109">
    <cfRule type="cellIs" dxfId="12" priority="12" stopIfTrue="1" operator="equal">
      <formula>0</formula>
    </cfRule>
  </conditionalFormatting>
  <conditionalFormatting sqref="D109">
    <cfRule type="expression" dxfId="11" priority="11" stopIfTrue="1">
      <formula>C109=1</formula>
    </cfRule>
  </conditionalFormatting>
  <conditionalFormatting sqref="D122:D123">
    <cfRule type="expression" dxfId="10" priority="10" stopIfTrue="1">
      <formula>C127=1</formula>
    </cfRule>
  </conditionalFormatting>
  <conditionalFormatting sqref="D31">
    <cfRule type="expression" dxfId="9" priority="9" stopIfTrue="1">
      <formula>C31=1</formula>
    </cfRule>
  </conditionalFormatting>
  <conditionalFormatting sqref="D109">
    <cfRule type="expression" dxfId="8" priority="8" stopIfTrue="1">
      <formula>#REF!=1</formula>
    </cfRule>
  </conditionalFormatting>
  <conditionalFormatting sqref="D114">
    <cfRule type="expression" dxfId="7" priority="7" stopIfTrue="1">
      <formula>C114=1</formula>
    </cfRule>
  </conditionalFormatting>
  <conditionalFormatting sqref="G95:G96">
    <cfRule type="expression" dxfId="6" priority="6" stopIfTrue="1">
      <formula>#REF!=1</formula>
    </cfRule>
  </conditionalFormatting>
  <conditionalFormatting sqref="F96">
    <cfRule type="cellIs" dxfId="5" priority="5" stopIfTrue="1" operator="equal">
      <formula>0</formula>
    </cfRule>
  </conditionalFormatting>
  <conditionalFormatting sqref="G96">
    <cfRule type="expression" dxfId="4" priority="2" stopIfTrue="1">
      <formula>#REF!=1</formula>
    </cfRule>
  </conditionalFormatting>
  <conditionalFormatting sqref="G119:H119 G104:H104 G108:H117 G59:H63 G38 G35:G36 H35:H40 G25:H34 G67:H102 G44:H57">
    <cfRule type="expression" dxfId="3" priority="20" stopIfTrue="1">
      <formula>#REF!=1</formula>
    </cfRule>
  </conditionalFormatting>
  <conditionalFormatting sqref="H7:H11 H13:H17">
    <cfRule type="expression" dxfId="2" priority="32" stopIfTrue="1">
      <formula>#REF!=1</formula>
    </cfRule>
  </conditionalFormatting>
  <conditionalFormatting sqref="G94:G97">
    <cfRule type="expression" dxfId="1" priority="35" stopIfTrue="1">
      <formula>#REF!=1</formula>
    </cfRule>
  </conditionalFormatting>
  <conditionalFormatting sqref="G114:H114 G109 G54 G29:G30">
    <cfRule type="expression" dxfId="0" priority="36" stopIfTrue="1">
      <formula>#REF!=1</formula>
    </cfRule>
  </conditionalFormatting>
  <pageMargins left="1.0236220472440944" right="0.23622047244094491" top="0.74803149606299213" bottom="0.74803149606299213" header="0.31496062992125984" footer="0.31496062992125984"/>
  <pageSetup paperSize="9" scale="76" firstPageNumber="2" fitToHeight="0" orientation="portrait" useFirstPageNumber="1" horizontalDpi="300" verticalDpi="300" r:id="rId1"/>
  <headerFooter alignWithMargins="0">
    <oddFooter>&amp;L6. Vodovod&amp;CStran &amp;P od 7</oddFooter>
  </headerFooter>
  <rowBreaks count="3" manualBreakCount="3">
    <brk id="74" min="1" max="7" man="1"/>
    <brk id="91" min="1" max="7" man="1"/>
    <brk id="96" min="1" max="7" man="1"/>
  </rowBreaks>
  <drawing r:id="rId2"/>
  <legacyDrawing r:id="rId3"/>
  <controls>
    <mc:AlternateContent xmlns:mc="http://schemas.openxmlformats.org/markup-compatibility/2006">
      <mc:Choice Requires="x14">
        <control shapeId="1025" r:id="rId4" name="CommandButton1">
          <controlPr defaultSize="0" autoLine="0" r:id="rId5">
            <anchor moveWithCells="1">
              <from>
                <xdr:col>10</xdr:col>
                <xdr:colOff>0</xdr:colOff>
                <xdr:row>1</xdr:row>
                <xdr:rowOff>106680</xdr:rowOff>
              </from>
              <to>
                <xdr:col>11</xdr:col>
                <xdr:colOff>480060</xdr:colOff>
                <xdr:row>4</xdr:row>
                <xdr:rowOff>15240</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N16"/>
  <sheetViews>
    <sheetView topLeftCell="A13" zoomScaleNormal="100" zoomScaleSheetLayoutView="95" zoomScalePageLayoutView="95" workbookViewId="0">
      <selection activeCell="G16" sqref="G16"/>
    </sheetView>
  </sheetViews>
  <sheetFormatPr defaultColWidth="9.109375" defaultRowHeight="13.2"/>
  <cols>
    <col min="1" max="4" width="9.109375" style="82"/>
    <col min="5" max="5" width="9.109375" style="116"/>
    <col min="6" max="6" width="9.109375" style="82"/>
    <col min="7" max="7" width="15.6640625" style="82" customWidth="1"/>
    <col min="8" max="16384" width="9.109375" style="82"/>
  </cols>
  <sheetData>
    <row r="1" spans="1:14" ht="13.8">
      <c r="E1" s="82"/>
      <c r="H1" s="77"/>
      <c r="I1" s="78"/>
      <c r="J1" s="79"/>
      <c r="K1" s="80"/>
      <c r="L1" s="78"/>
      <c r="M1" s="81"/>
      <c r="N1" s="81"/>
    </row>
    <row r="2" spans="1:14" ht="13.8">
      <c r="A2" s="90"/>
      <c r="B2" s="86"/>
      <c r="C2" s="79"/>
      <c r="D2" s="98"/>
      <c r="E2" s="78"/>
      <c r="F2" s="88"/>
      <c r="G2" s="99"/>
      <c r="H2" s="77"/>
      <c r="I2" s="78"/>
      <c r="J2" s="79"/>
      <c r="K2" s="80"/>
      <c r="L2" s="78"/>
      <c r="M2" s="81"/>
      <c r="N2" s="81"/>
    </row>
    <row r="3" spans="1:14" ht="13.8">
      <c r="A3" s="90"/>
      <c r="B3" s="86"/>
      <c r="C3" s="79"/>
      <c r="D3" s="98"/>
      <c r="E3" s="78"/>
      <c r="F3" s="88"/>
      <c r="G3" s="99"/>
      <c r="H3" s="77"/>
      <c r="I3" s="78"/>
      <c r="J3" s="79"/>
      <c r="K3" s="80"/>
      <c r="L3" s="78"/>
      <c r="M3" s="81"/>
      <c r="N3" s="81"/>
    </row>
    <row r="4" spans="1:14" ht="13.8">
      <c r="A4" s="73" t="s">
        <v>147</v>
      </c>
      <c r="B4" s="129"/>
      <c r="C4" s="130"/>
      <c r="D4" s="131"/>
      <c r="E4" s="132"/>
      <c r="F4" s="133"/>
      <c r="G4" s="134"/>
      <c r="H4" s="77"/>
      <c r="I4" s="78"/>
      <c r="J4" s="79"/>
      <c r="K4" s="80"/>
      <c r="L4" s="78"/>
      <c r="M4" s="81"/>
      <c r="N4" s="81"/>
    </row>
    <row r="5" spans="1:14" ht="13.8">
      <c r="A5" s="90"/>
      <c r="B5" s="86"/>
      <c r="C5" s="79"/>
      <c r="D5" s="98"/>
      <c r="E5" s="78"/>
      <c r="F5" s="88"/>
      <c r="G5" s="99"/>
      <c r="H5" s="77"/>
      <c r="I5" s="78"/>
      <c r="J5" s="79"/>
      <c r="K5" s="80"/>
      <c r="L5" s="78"/>
      <c r="M5" s="81"/>
      <c r="N5" s="81"/>
    </row>
    <row r="6" spans="1:14" ht="13.8">
      <c r="A6" s="90"/>
      <c r="B6" s="86"/>
      <c r="C6" s="79"/>
      <c r="D6" s="98"/>
      <c r="E6" s="78"/>
      <c r="F6" s="88"/>
      <c r="G6" s="99"/>
      <c r="H6" s="77"/>
      <c r="I6" s="78"/>
      <c r="J6" s="79"/>
      <c r="K6" s="80"/>
      <c r="L6" s="78"/>
      <c r="M6" s="81"/>
      <c r="N6" s="81"/>
    </row>
    <row r="7" spans="1:14" ht="13.8">
      <c r="A7" s="85" t="s">
        <v>148</v>
      </c>
      <c r="B7" s="86"/>
      <c r="C7" s="79"/>
      <c r="D7" s="98"/>
      <c r="E7" s="78"/>
      <c r="F7" s="88"/>
      <c r="G7" s="99"/>
      <c r="H7" s="77"/>
      <c r="I7" s="78"/>
      <c r="J7" s="79"/>
      <c r="K7" s="80"/>
      <c r="L7" s="78"/>
      <c r="M7" s="81"/>
      <c r="N7" s="81"/>
    </row>
    <row r="8" spans="1:14" ht="13.8">
      <c r="A8" s="90"/>
      <c r="B8" s="86"/>
      <c r="C8" s="79"/>
      <c r="D8" s="98"/>
      <c r="E8" s="78"/>
      <c r="F8" s="88"/>
      <c r="G8" s="99"/>
      <c r="H8" s="77"/>
      <c r="I8" s="78"/>
      <c r="J8" s="79"/>
      <c r="K8" s="80"/>
      <c r="L8" s="78"/>
      <c r="M8" s="81"/>
      <c r="N8" s="81"/>
    </row>
    <row r="9" spans="1:14" ht="13.8">
      <c r="E9" s="82"/>
      <c r="H9" s="77"/>
      <c r="I9" s="78"/>
      <c r="J9" s="79"/>
      <c r="K9" s="80"/>
      <c r="L9" s="78"/>
      <c r="M9" s="81"/>
      <c r="N9" s="81"/>
    </row>
    <row r="10" spans="1:14" ht="13.8">
      <c r="A10" s="85"/>
      <c r="B10" s="135"/>
      <c r="C10" s="87"/>
      <c r="D10" s="136"/>
      <c r="E10" s="137"/>
      <c r="F10" s="138"/>
      <c r="G10" s="139"/>
      <c r="H10" s="77"/>
      <c r="I10" s="78"/>
      <c r="J10" s="79"/>
      <c r="K10" s="80"/>
      <c r="L10" s="78"/>
      <c r="M10" s="81"/>
      <c r="N10" s="81"/>
    </row>
    <row r="11" spans="1:14" ht="13.8">
      <c r="A11" s="140"/>
      <c r="B11" s="141"/>
      <c r="C11" s="142"/>
      <c r="D11" s="143"/>
      <c r="E11" s="144"/>
      <c r="F11" s="145"/>
      <c r="G11" s="146"/>
      <c r="H11" s="77"/>
      <c r="I11" s="78"/>
      <c r="J11" s="79"/>
      <c r="K11" s="80"/>
      <c r="L11" s="78"/>
      <c r="M11" s="81"/>
      <c r="N11" s="81"/>
    </row>
    <row r="12" spans="1:14" ht="13.8">
      <c r="A12" s="90" t="s">
        <v>113</v>
      </c>
      <c r="B12" s="86"/>
      <c r="C12" s="79"/>
      <c r="D12" s="80"/>
      <c r="E12" s="78"/>
      <c r="F12" s="88"/>
      <c r="G12" s="381">
        <f>+'1.1_urbana oprema'!G20</f>
        <v>0</v>
      </c>
      <c r="H12" s="77"/>
      <c r="I12" s="78"/>
      <c r="J12" s="79"/>
      <c r="K12" s="80"/>
      <c r="L12" s="78"/>
      <c r="M12" s="81"/>
      <c r="N12" s="81"/>
    </row>
    <row r="13" spans="1:14" ht="13.8">
      <c r="A13" s="140" t="s">
        <v>132</v>
      </c>
      <c r="B13" s="141"/>
      <c r="C13" s="142"/>
      <c r="D13" s="143"/>
      <c r="E13" s="144"/>
      <c r="F13" s="145"/>
      <c r="G13" s="382">
        <f>+'1.2_hortikultura'!G28</f>
        <v>0</v>
      </c>
      <c r="H13" s="77"/>
      <c r="I13" s="78"/>
      <c r="J13" s="79"/>
      <c r="K13" s="80"/>
      <c r="L13" s="78"/>
      <c r="M13" s="81"/>
      <c r="N13" s="81"/>
    </row>
    <row r="14" spans="1:14" ht="13.8">
      <c r="A14" s="147" t="s">
        <v>103</v>
      </c>
      <c r="B14" s="148"/>
      <c r="C14" s="149"/>
      <c r="D14" s="150"/>
      <c r="E14" s="151"/>
      <c r="F14" s="152"/>
      <c r="G14" s="383">
        <f>SUM(G12:G13)</f>
        <v>0</v>
      </c>
      <c r="H14" s="77"/>
      <c r="I14" s="78"/>
      <c r="J14" s="79"/>
      <c r="K14" s="80"/>
      <c r="L14" s="78"/>
      <c r="M14" s="81"/>
      <c r="N14" s="81"/>
    </row>
    <row r="15" spans="1:14" ht="13.8">
      <c r="A15" s="147" t="s">
        <v>149</v>
      </c>
      <c r="B15" s="148"/>
      <c r="C15" s="149"/>
      <c r="D15" s="150"/>
      <c r="E15" s="151"/>
      <c r="F15" s="152"/>
      <c r="G15" s="383">
        <f>PRODUCT(G14,0.22)</f>
        <v>0</v>
      </c>
      <c r="H15" s="77"/>
      <c r="I15" s="78"/>
      <c r="J15" s="79"/>
      <c r="K15" s="80"/>
      <c r="L15" s="78"/>
      <c r="M15" s="81"/>
      <c r="N15" s="81"/>
    </row>
    <row r="16" spans="1:14" ht="13.8">
      <c r="A16" s="147" t="s">
        <v>150</v>
      </c>
      <c r="B16" s="148"/>
      <c r="C16" s="149"/>
      <c r="D16" s="150"/>
      <c r="E16" s="151"/>
      <c r="F16" s="152"/>
      <c r="G16" s="383">
        <f>SUM(G14:G15)</f>
        <v>0</v>
      </c>
      <c r="J16" s="79"/>
      <c r="K16" s="80"/>
      <c r="L16" s="78"/>
      <c r="M16" s="81"/>
      <c r="N16" s="81"/>
    </row>
  </sheetData>
  <pageMargins left="1.2204724409448819" right="0.23622047244094491" top="0.74803149606299213" bottom="0.74803149606299213" header="0.31496062992125984" footer="0.31496062992125984"/>
  <pageSetup paperSize="9" firstPageNumber="2" fitToHeight="0" orientation="portrait" useFirstPageNumber="1" verticalDpi="300" r:id="rId1"/>
  <headerFooter>
    <oddFooter>&amp;L1. Urbana oprema in Horitkultura&amp;CStran &amp;P od 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O20"/>
  <sheetViews>
    <sheetView view="pageBreakPreview" zoomScale="95" zoomScaleNormal="100" zoomScalePageLayoutView="95" workbookViewId="0">
      <selection activeCell="G15" sqref="G15"/>
    </sheetView>
  </sheetViews>
  <sheetFormatPr defaultColWidth="9.109375" defaultRowHeight="13.2"/>
  <cols>
    <col min="1" max="2" width="9.109375" style="82"/>
    <col min="3" max="3" width="37" style="82" bestFit="1" customWidth="1"/>
    <col min="4" max="4" width="9.109375" style="82"/>
    <col min="5" max="5" width="9.109375" style="116"/>
    <col min="6" max="7" width="12.6640625" style="82" customWidth="1"/>
    <col min="8" max="16384" width="9.109375" style="82"/>
  </cols>
  <sheetData>
    <row r="1" spans="1:15" ht="13.8">
      <c r="A1" s="73" t="s">
        <v>113</v>
      </c>
      <c r="B1" s="74"/>
      <c r="C1" s="75"/>
      <c r="D1" s="75"/>
      <c r="E1" s="74"/>
      <c r="F1" s="76"/>
      <c r="G1" s="75"/>
      <c r="H1" s="77"/>
      <c r="I1" s="78"/>
      <c r="J1" s="79"/>
      <c r="K1" s="80"/>
      <c r="L1" s="78"/>
      <c r="M1" s="81"/>
      <c r="N1" s="81"/>
    </row>
    <row r="2" spans="1:15" ht="13.8">
      <c r="C2" s="83"/>
      <c r="D2" s="83"/>
      <c r="E2" s="82"/>
      <c r="F2" s="84"/>
      <c r="G2" s="83"/>
      <c r="H2" s="77"/>
      <c r="I2" s="78"/>
      <c r="J2" s="79"/>
      <c r="K2" s="80"/>
      <c r="L2" s="78"/>
      <c r="M2" s="81"/>
      <c r="N2" s="81"/>
    </row>
    <row r="3" spans="1:15" ht="13.8">
      <c r="A3" s="85"/>
      <c r="B3" s="86"/>
      <c r="C3" s="87" t="s">
        <v>114</v>
      </c>
      <c r="D3" s="80"/>
      <c r="E3" s="78"/>
      <c r="F3" s="88"/>
      <c r="G3" s="81"/>
      <c r="H3" s="77"/>
      <c r="I3" s="78"/>
      <c r="J3" s="79"/>
      <c r="K3" s="80"/>
      <c r="L3" s="78"/>
      <c r="M3" s="81"/>
      <c r="N3" s="81"/>
    </row>
    <row r="4" spans="1:15" ht="88.5" customHeight="1">
      <c r="A4" s="85"/>
      <c r="B4" s="86"/>
      <c r="C4" s="632" t="s">
        <v>115</v>
      </c>
      <c r="D4" s="632"/>
      <c r="E4" s="632"/>
      <c r="F4" s="632"/>
      <c r="G4" s="632"/>
      <c r="H4" s="77"/>
      <c r="I4" s="78"/>
      <c r="J4" s="79"/>
      <c r="K4" s="80"/>
      <c r="L4" s="78"/>
      <c r="M4" s="81"/>
      <c r="N4" s="81"/>
    </row>
    <row r="5" spans="1:15" ht="54.9" customHeight="1">
      <c r="A5" s="85"/>
      <c r="B5" s="86"/>
      <c r="C5" s="632" t="s">
        <v>116</v>
      </c>
      <c r="D5" s="632"/>
      <c r="E5" s="632"/>
      <c r="F5" s="632"/>
      <c r="G5" s="632"/>
      <c r="H5" s="77"/>
      <c r="I5" s="78"/>
      <c r="J5" s="79"/>
      <c r="K5" s="80"/>
      <c r="L5" s="78"/>
      <c r="M5" s="81"/>
      <c r="N5" s="81"/>
    </row>
    <row r="6" spans="1:15" ht="54.9" customHeight="1">
      <c r="A6" s="85"/>
      <c r="B6" s="86"/>
      <c r="C6" s="632" t="s">
        <v>117</v>
      </c>
      <c r="D6" s="632"/>
      <c r="E6" s="632"/>
      <c r="F6" s="632"/>
      <c r="G6" s="632"/>
      <c r="H6" s="77"/>
      <c r="I6" s="78"/>
      <c r="J6" s="79"/>
      <c r="K6" s="80"/>
      <c r="L6" s="78"/>
      <c r="M6" s="81"/>
      <c r="N6" s="81"/>
    </row>
    <row r="7" spans="1:15" ht="40.200000000000003" customHeight="1">
      <c r="A7" s="85"/>
      <c r="B7" s="86"/>
      <c r="C7" s="632" t="s">
        <v>118</v>
      </c>
      <c r="D7" s="632"/>
      <c r="E7" s="632"/>
      <c r="F7" s="632"/>
      <c r="G7" s="632"/>
      <c r="H7" s="77"/>
      <c r="I7" s="78"/>
      <c r="J7" s="79"/>
      <c r="K7" s="80"/>
      <c r="L7" s="78"/>
      <c r="M7" s="81"/>
      <c r="N7" s="81"/>
    </row>
    <row r="8" spans="1:15" ht="14.4" thickBot="1">
      <c r="A8" s="90"/>
      <c r="B8" s="86"/>
      <c r="C8" s="79"/>
      <c r="D8" s="80"/>
      <c r="E8" s="78"/>
      <c r="F8" s="88"/>
      <c r="G8" s="81"/>
      <c r="H8" s="77"/>
      <c r="I8" s="78"/>
      <c r="J8" s="79"/>
      <c r="K8" s="80"/>
      <c r="L8" s="78"/>
      <c r="M8" s="81"/>
      <c r="N8" s="81"/>
    </row>
    <row r="9" spans="1:15" ht="13.8">
      <c r="A9" s="91" t="s">
        <v>119</v>
      </c>
      <c r="B9" s="92" t="s">
        <v>120</v>
      </c>
      <c r="C9" s="93" t="s">
        <v>121</v>
      </c>
      <c r="D9" s="94" t="s">
        <v>122</v>
      </c>
      <c r="E9" s="95" t="s">
        <v>123</v>
      </c>
      <c r="F9" s="96" t="s">
        <v>124</v>
      </c>
      <c r="G9" s="97" t="s">
        <v>125</v>
      </c>
    </row>
    <row r="10" spans="1:15" ht="13.8">
      <c r="A10" s="90"/>
      <c r="B10" s="86"/>
      <c r="C10" s="79"/>
      <c r="D10" s="98"/>
      <c r="E10" s="78"/>
      <c r="F10" s="88"/>
      <c r="G10" s="99"/>
      <c r="O10" s="83"/>
    </row>
    <row r="11" spans="1:15" ht="165.6">
      <c r="A11" s="100">
        <f>SUM(A9,1)</f>
        <v>1</v>
      </c>
      <c r="B11" s="101"/>
      <c r="C11" s="102" t="s">
        <v>126</v>
      </c>
      <c r="D11" s="103">
        <v>40</v>
      </c>
      <c r="E11" s="104" t="s">
        <v>127</v>
      </c>
      <c r="F11" s="384"/>
      <c r="G11" s="385">
        <f>+F11*D11</f>
        <v>0</v>
      </c>
      <c r="O11" s="83"/>
    </row>
    <row r="12" spans="1:15" ht="13.8">
      <c r="A12" s="100"/>
      <c r="B12" s="101"/>
      <c r="C12" s="105"/>
      <c r="D12" s="103"/>
      <c r="E12" s="104"/>
      <c r="F12" s="386"/>
      <c r="G12" s="385"/>
      <c r="O12" s="83"/>
    </row>
    <row r="13" spans="1:15" ht="124.2">
      <c r="A13" s="100">
        <f>SUM(A11,1)</f>
        <v>2</v>
      </c>
      <c r="B13" s="101"/>
      <c r="C13" s="106" t="s">
        <v>128</v>
      </c>
      <c r="D13" s="103">
        <v>12</v>
      </c>
      <c r="E13" s="104" t="s">
        <v>127</v>
      </c>
      <c r="F13" s="384">
        <v>0</v>
      </c>
      <c r="G13" s="385">
        <f>+F13*D13</f>
        <v>0</v>
      </c>
      <c r="O13" s="83"/>
    </row>
    <row r="14" spans="1:15" ht="13.95" customHeight="1">
      <c r="A14" s="100"/>
      <c r="B14" s="101"/>
      <c r="C14" s="100"/>
      <c r="D14" s="103"/>
      <c r="E14" s="104"/>
      <c r="F14" s="386"/>
      <c r="G14" s="385"/>
      <c r="O14" s="83"/>
    </row>
    <row r="15" spans="1:15" ht="287.39999999999998" customHeight="1">
      <c r="A15" s="100">
        <f>SUM(A13,1)</f>
        <v>3</v>
      </c>
      <c r="B15" s="101"/>
      <c r="C15" s="106" t="s">
        <v>129</v>
      </c>
      <c r="D15" s="103">
        <v>6</v>
      </c>
      <c r="E15" s="104" t="s">
        <v>127</v>
      </c>
      <c r="F15" s="384"/>
      <c r="G15" s="385">
        <f>+F15*D15</f>
        <v>0</v>
      </c>
      <c r="O15" s="83"/>
    </row>
    <row r="16" spans="1:15" ht="13.8">
      <c r="A16" s="89"/>
      <c r="B16" s="107"/>
      <c r="C16" s="108"/>
      <c r="D16" s="80"/>
      <c r="E16" s="78"/>
      <c r="F16" s="387"/>
      <c r="G16" s="381"/>
      <c r="O16" s="83"/>
    </row>
    <row r="17" spans="1:15" ht="190.2" customHeight="1">
      <c r="A17" s="100">
        <f>SUM(A15,1)</f>
        <v>4</v>
      </c>
      <c r="B17" s="101"/>
      <c r="C17" s="109" t="s">
        <v>130</v>
      </c>
      <c r="D17" s="103">
        <v>2</v>
      </c>
      <c r="E17" s="104" t="s">
        <v>127</v>
      </c>
      <c r="F17" s="384"/>
      <c r="G17" s="385">
        <f>+F17*D17</f>
        <v>0</v>
      </c>
      <c r="O17" s="83"/>
    </row>
    <row r="18" spans="1:15" ht="13.8">
      <c r="A18" s="100"/>
      <c r="B18" s="101"/>
      <c r="C18" s="110"/>
      <c r="D18" s="103"/>
      <c r="E18" s="104"/>
      <c r="F18" s="386"/>
      <c r="G18" s="385"/>
      <c r="O18" s="83"/>
    </row>
    <row r="19" spans="1:15" ht="13.8">
      <c r="A19" s="100"/>
      <c r="B19" s="101"/>
      <c r="C19" s="110"/>
      <c r="D19" s="103"/>
      <c r="E19" s="104"/>
      <c r="F19" s="386"/>
      <c r="G19" s="385"/>
      <c r="O19" s="83"/>
    </row>
    <row r="20" spans="1:15" ht="14.4" thickBot="1">
      <c r="A20" s="111" t="s">
        <v>131</v>
      </c>
      <c r="B20" s="112"/>
      <c r="C20" s="113"/>
      <c r="D20" s="114"/>
      <c r="E20" s="115"/>
      <c r="F20" s="388"/>
      <c r="G20" s="389">
        <f>SUM(G11:G19)</f>
        <v>0</v>
      </c>
    </row>
  </sheetData>
  <mergeCells count="4">
    <mergeCell ref="C4:G4"/>
    <mergeCell ref="C5:G5"/>
    <mergeCell ref="C6:G6"/>
    <mergeCell ref="C7:G7"/>
  </mergeCells>
  <pageMargins left="1.0236220472440944" right="0.23622047244094491" top="0.74803149606299213" bottom="0.74803149606299213" header="0.31496062992125984" footer="0.31496062992125984"/>
  <pageSetup paperSize="9" scale="90" firstPageNumber="3" fitToHeight="0" orientation="portrait" useFirstPageNumber="1" r:id="rId1"/>
  <headerFooter>
    <oddFooter>&amp;L1.1 Urbana oprema&amp;CStran &amp;P od 6</oddFooter>
  </headerFooter>
  <rowBreaks count="1" manualBreakCount="1">
    <brk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G28"/>
  <sheetViews>
    <sheetView view="pageBreakPreview" zoomScale="95" zoomScaleNormal="100" zoomScalePageLayoutView="95" workbookViewId="0">
      <selection activeCell="G41" sqref="G41"/>
    </sheetView>
  </sheetViews>
  <sheetFormatPr defaultColWidth="9.109375" defaultRowHeight="13.2"/>
  <cols>
    <col min="1" max="2" width="9.109375" style="82"/>
    <col min="3" max="3" width="33.44140625" style="82" bestFit="1" customWidth="1"/>
    <col min="4" max="4" width="9.109375" style="82"/>
    <col min="5" max="5" width="9.109375" style="116"/>
    <col min="6" max="7" width="12.6640625" style="82" customWidth="1"/>
    <col min="8" max="16384" width="9.109375" style="82"/>
  </cols>
  <sheetData>
    <row r="1" spans="1:7" ht="13.8">
      <c r="A1" s="73" t="s">
        <v>132</v>
      </c>
      <c r="B1" s="117"/>
      <c r="C1" s="118"/>
      <c r="D1" s="119"/>
      <c r="E1" s="120"/>
      <c r="F1" s="121"/>
      <c r="G1" s="122"/>
    </row>
    <row r="2" spans="1:7" ht="13.8">
      <c r="A2" s="90"/>
      <c r="B2" s="86"/>
      <c r="C2" s="79"/>
      <c r="D2" s="80"/>
      <c r="E2" s="78"/>
      <c r="F2" s="88"/>
      <c r="G2" s="81"/>
    </row>
    <row r="3" spans="1:7" ht="13.8">
      <c r="A3" s="90"/>
      <c r="B3" s="86"/>
      <c r="C3" s="87" t="s">
        <v>114</v>
      </c>
      <c r="D3" s="80"/>
      <c r="E3" s="78"/>
      <c r="F3" s="88"/>
      <c r="G3" s="81"/>
    </row>
    <row r="4" spans="1:7" ht="51.75" customHeight="1">
      <c r="A4" s="85"/>
      <c r="B4" s="86"/>
      <c r="C4" s="632" t="s">
        <v>133</v>
      </c>
      <c r="D4" s="632"/>
      <c r="E4" s="632"/>
      <c r="F4" s="632"/>
      <c r="G4" s="632"/>
    </row>
    <row r="5" spans="1:7" ht="14.4" thickBot="1">
      <c r="A5" s="90"/>
      <c r="B5" s="86"/>
      <c r="C5" s="79"/>
      <c r="D5" s="80"/>
      <c r="E5" s="78"/>
      <c r="F5" s="88"/>
      <c r="G5" s="81"/>
    </row>
    <row r="6" spans="1:7" ht="13.8">
      <c r="A6" s="91" t="s">
        <v>119</v>
      </c>
      <c r="B6" s="92" t="s">
        <v>120</v>
      </c>
      <c r="C6" s="93" t="s">
        <v>121</v>
      </c>
      <c r="D6" s="94" t="s">
        <v>122</v>
      </c>
      <c r="E6" s="95" t="s">
        <v>123</v>
      </c>
      <c r="F6" s="96" t="s">
        <v>124</v>
      </c>
      <c r="G6" s="97" t="s">
        <v>134</v>
      </c>
    </row>
    <row r="7" spans="1:7" ht="13.8">
      <c r="A7" s="90"/>
      <c r="B7" s="86"/>
      <c r="C7" s="79"/>
      <c r="D7" s="80"/>
      <c r="E7" s="78"/>
      <c r="F7" s="387"/>
      <c r="G7" s="381"/>
    </row>
    <row r="8" spans="1:7" ht="113.1" customHeight="1">
      <c r="A8" s="100">
        <f>SUM(A6,1)</f>
        <v>1</v>
      </c>
      <c r="B8" s="123"/>
      <c r="C8" s="124" t="s">
        <v>135</v>
      </c>
      <c r="D8" s="103">
        <v>8</v>
      </c>
      <c r="E8" s="104" t="s">
        <v>127</v>
      </c>
      <c r="F8" s="390"/>
      <c r="G8" s="385">
        <f>+F8*D8</f>
        <v>0</v>
      </c>
    </row>
    <row r="9" spans="1:7" ht="13.8">
      <c r="A9" s="125"/>
      <c r="B9" s="126"/>
      <c r="C9" s="127"/>
      <c r="D9" s="103"/>
      <c r="E9" s="104"/>
      <c r="F9" s="386"/>
      <c r="G9" s="385"/>
    </row>
    <row r="10" spans="1:7" ht="103.65" customHeight="1">
      <c r="A10" s="100">
        <f>SUM(A8,1)</f>
        <v>2</v>
      </c>
      <c r="B10" s="123"/>
      <c r="C10" s="124" t="s">
        <v>136</v>
      </c>
      <c r="D10" s="103">
        <v>8</v>
      </c>
      <c r="E10" s="104" t="s">
        <v>127</v>
      </c>
      <c r="F10" s="390"/>
      <c r="G10" s="385">
        <f>+F10*D10</f>
        <v>0</v>
      </c>
    </row>
    <row r="11" spans="1:7" ht="13.8">
      <c r="A11" s="100"/>
      <c r="B11" s="123"/>
      <c r="C11" s="128"/>
      <c r="D11" s="103"/>
      <c r="E11" s="104"/>
      <c r="F11" s="391"/>
      <c r="G11" s="385"/>
    </row>
    <row r="12" spans="1:7" ht="82.8">
      <c r="A12" s="100">
        <f>SUM(A10,1)</f>
        <v>3</v>
      </c>
      <c r="B12" s="123"/>
      <c r="C12" s="124" t="s">
        <v>137</v>
      </c>
      <c r="D12" s="103">
        <v>3</v>
      </c>
      <c r="E12" s="104" t="s">
        <v>127</v>
      </c>
      <c r="F12" s="390"/>
      <c r="G12" s="385">
        <f>+F12*D12</f>
        <v>0</v>
      </c>
    </row>
    <row r="13" spans="1:7" ht="13.8">
      <c r="A13" s="100"/>
      <c r="B13" s="123"/>
      <c r="C13" s="124"/>
      <c r="D13" s="103"/>
      <c r="E13" s="104"/>
      <c r="F13" s="391"/>
      <c r="G13" s="385"/>
    </row>
    <row r="14" spans="1:7" ht="134.25" customHeight="1">
      <c r="A14" s="100">
        <f>SUM(A12,1)</f>
        <v>4</v>
      </c>
      <c r="B14" s="123"/>
      <c r="C14" s="124" t="s">
        <v>138</v>
      </c>
      <c r="D14" s="103">
        <v>3</v>
      </c>
      <c r="E14" s="104" t="s">
        <v>127</v>
      </c>
      <c r="F14" s="390"/>
      <c r="G14" s="385">
        <f>+F14*D14</f>
        <v>0</v>
      </c>
    </row>
    <row r="15" spans="1:7" ht="13.8">
      <c r="A15" s="100"/>
      <c r="B15" s="123"/>
      <c r="C15" s="128"/>
      <c r="D15" s="103"/>
      <c r="E15" s="104"/>
      <c r="F15" s="391"/>
      <c r="G15" s="385"/>
    </row>
    <row r="16" spans="1:7" ht="82.8">
      <c r="A16" s="100">
        <f>SUM(A14,1)</f>
        <v>5</v>
      </c>
      <c r="B16" s="123"/>
      <c r="C16" s="124" t="s">
        <v>139</v>
      </c>
      <c r="D16" s="103">
        <v>7</v>
      </c>
      <c r="E16" s="104" t="s">
        <v>127</v>
      </c>
      <c r="F16" s="390"/>
      <c r="G16" s="385">
        <f>+F16*D16</f>
        <v>0</v>
      </c>
    </row>
    <row r="17" spans="1:7" ht="13.8">
      <c r="A17" s="100"/>
      <c r="B17" s="123"/>
      <c r="C17" s="128"/>
      <c r="D17" s="103"/>
      <c r="E17" s="104"/>
      <c r="F17" s="391"/>
      <c r="G17" s="385"/>
    </row>
    <row r="18" spans="1:7" ht="55.2">
      <c r="A18" s="100">
        <f>SUM(A16,1)</f>
        <v>6</v>
      </c>
      <c r="B18" s="123"/>
      <c r="C18" s="124" t="s">
        <v>140</v>
      </c>
      <c r="D18" s="103">
        <v>56</v>
      </c>
      <c r="E18" s="104" t="s">
        <v>141</v>
      </c>
      <c r="F18" s="390"/>
      <c r="G18" s="385">
        <f>+F18*D18</f>
        <v>0</v>
      </c>
    </row>
    <row r="19" spans="1:7" ht="13.8">
      <c r="A19" s="100"/>
      <c r="B19" s="123"/>
      <c r="C19" s="124"/>
      <c r="D19" s="103"/>
      <c r="E19" s="104"/>
      <c r="F19" s="391"/>
      <c r="G19" s="385"/>
    </row>
    <row r="20" spans="1:7" ht="69">
      <c r="A20" s="100">
        <f>SUM(A18,1)</f>
        <v>7</v>
      </c>
      <c r="B20" s="123"/>
      <c r="C20" s="124" t="s">
        <v>142</v>
      </c>
      <c r="D20" s="103">
        <v>13</v>
      </c>
      <c r="E20" s="104" t="s">
        <v>141</v>
      </c>
      <c r="F20" s="390"/>
      <c r="G20" s="385">
        <f>+F20*D20</f>
        <v>0</v>
      </c>
    </row>
    <row r="21" spans="1:7" ht="13.8">
      <c r="A21" s="100"/>
      <c r="B21" s="123"/>
      <c r="C21" s="124"/>
      <c r="D21" s="103"/>
      <c r="E21" s="104"/>
      <c r="F21" s="391"/>
      <c r="G21" s="385"/>
    </row>
    <row r="22" spans="1:7" ht="83.25" customHeight="1">
      <c r="A22" s="100">
        <f>SUM(A20,1)</f>
        <v>8</v>
      </c>
      <c r="B22" s="123"/>
      <c r="C22" s="124" t="s">
        <v>143</v>
      </c>
      <c r="D22" s="103">
        <v>20</v>
      </c>
      <c r="E22" s="104" t="s">
        <v>141</v>
      </c>
      <c r="F22" s="390"/>
      <c r="G22" s="385">
        <f>+F22*D22</f>
        <v>0</v>
      </c>
    </row>
    <row r="23" spans="1:7" ht="13.8">
      <c r="A23" s="100"/>
      <c r="B23" s="123"/>
      <c r="C23" s="128"/>
      <c r="D23" s="103"/>
      <c r="E23" s="104"/>
      <c r="F23" s="391"/>
      <c r="G23" s="385"/>
    </row>
    <row r="24" spans="1:7" ht="55.2">
      <c r="A24" s="100">
        <f>SUM(A22,1)</f>
        <v>9</v>
      </c>
      <c r="B24" s="123"/>
      <c r="C24" s="124" t="s">
        <v>144</v>
      </c>
      <c r="D24" s="103">
        <v>76</v>
      </c>
      <c r="E24" s="104" t="s">
        <v>141</v>
      </c>
      <c r="F24" s="390"/>
      <c r="G24" s="385">
        <f>+F24*D24</f>
        <v>0</v>
      </c>
    </row>
    <row r="25" spans="1:7" ht="13.8">
      <c r="A25" s="100"/>
      <c r="B25" s="123"/>
      <c r="C25" s="124"/>
      <c r="D25" s="103"/>
      <c r="E25" s="104"/>
      <c r="F25" s="391"/>
      <c r="G25" s="385"/>
    </row>
    <row r="26" spans="1:7" ht="55.2">
      <c r="A26" s="100">
        <f>SUM(A24,1)</f>
        <v>10</v>
      </c>
      <c r="B26" s="123"/>
      <c r="C26" s="124" t="s">
        <v>145</v>
      </c>
      <c r="D26" s="103">
        <v>14</v>
      </c>
      <c r="E26" s="104" t="s">
        <v>141</v>
      </c>
      <c r="F26" s="390"/>
      <c r="G26" s="385">
        <f>+F26*D26</f>
        <v>0</v>
      </c>
    </row>
    <row r="27" spans="1:7" ht="13.8">
      <c r="A27" s="89"/>
      <c r="B27" s="107"/>
      <c r="C27" s="108"/>
      <c r="D27" s="80"/>
      <c r="E27" s="78"/>
      <c r="F27" s="387"/>
      <c r="G27" s="381"/>
    </row>
    <row r="28" spans="1:7" ht="14.4" thickBot="1">
      <c r="A28" s="111" t="s">
        <v>146</v>
      </c>
      <c r="B28" s="112"/>
      <c r="C28" s="113"/>
      <c r="D28" s="114"/>
      <c r="E28" s="115"/>
      <c r="F28" s="388"/>
      <c r="G28" s="389">
        <f>SUM(G8:G27)</f>
        <v>0</v>
      </c>
    </row>
  </sheetData>
  <mergeCells count="1">
    <mergeCell ref="C4:G4"/>
  </mergeCells>
  <pageMargins left="1.0236220472440944" right="0.23622047244094491" top="0.74803149606299213" bottom="0.74803149606299213" header="0.31496062992125984" footer="0.31496062992125984"/>
  <pageSetup paperSize="9" scale="90" firstPageNumber="5" fitToHeight="0" orientation="portrait" useFirstPageNumber="1" r:id="rId1"/>
  <headerFooter>
    <oddFooter>&amp;L1.2 Horikultura&amp;CStran &amp;P od 6</oddFooter>
  </headerFooter>
  <rowBreaks count="1" manualBreakCount="1">
    <brk id="15"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M264"/>
  <sheetViews>
    <sheetView view="pageBreakPreview" topLeftCell="A207" zoomScaleNormal="100" zoomScaleSheetLayoutView="100" workbookViewId="0">
      <selection activeCell="G227" sqref="G227"/>
    </sheetView>
  </sheetViews>
  <sheetFormatPr defaultColWidth="9.109375" defaultRowHeight="13.8"/>
  <cols>
    <col min="1" max="1" width="3.44140625" style="3" customWidth="1"/>
    <col min="2" max="2" width="8.5546875" style="4" customWidth="1"/>
    <col min="3" max="3" width="31.44140625" style="8" customWidth="1"/>
    <col min="4" max="4" width="5.6640625" style="1" customWidth="1"/>
    <col min="5" max="5" width="12.6640625" style="1" customWidth="1"/>
    <col min="6" max="6" width="12.6640625" style="6" customWidth="1"/>
    <col min="7" max="9" width="15.6640625" style="7" customWidth="1"/>
    <col min="10" max="16384" width="9.109375" style="623"/>
  </cols>
  <sheetData>
    <row r="1" spans="1:9" s="624" customFormat="1">
      <c r="A1" s="3"/>
      <c r="B1" s="4"/>
      <c r="C1" s="8"/>
      <c r="D1" s="1"/>
      <c r="E1" s="1"/>
      <c r="F1" s="6"/>
      <c r="G1" s="7"/>
      <c r="H1" s="7"/>
      <c r="I1" s="7"/>
    </row>
    <row r="2" spans="1:9" s="624" customFormat="1">
      <c r="A2" s="3"/>
      <c r="B2" s="4"/>
      <c r="C2" s="8"/>
      <c r="D2" s="1"/>
      <c r="E2" s="1"/>
      <c r="F2" s="6"/>
      <c r="G2" s="7"/>
      <c r="H2" s="7"/>
      <c r="I2" s="7"/>
    </row>
    <row r="3" spans="1:9" s="624" customFormat="1">
      <c r="A3" s="3"/>
      <c r="B3" s="4"/>
      <c r="C3" s="8"/>
      <c r="D3" s="1"/>
      <c r="E3" s="1"/>
      <c r="F3" s="6"/>
      <c r="G3" s="7"/>
      <c r="H3" s="7"/>
      <c r="I3" s="7"/>
    </row>
    <row r="4" spans="1:9" s="624" customFormat="1">
      <c r="A4" s="3"/>
      <c r="B4" s="4"/>
      <c r="C4" s="8"/>
      <c r="D4" s="1"/>
      <c r="E4" s="1"/>
      <c r="F4" s="6"/>
      <c r="G4" s="7"/>
      <c r="H4" s="7"/>
      <c r="I4" s="7"/>
    </row>
    <row r="5" spans="1:9" s="624" customFormat="1">
      <c r="A5" s="3"/>
      <c r="B5" s="4"/>
      <c r="C5" s="8"/>
      <c r="D5" s="1"/>
      <c r="E5" s="1"/>
      <c r="F5" s="6"/>
      <c r="G5" s="7"/>
      <c r="H5" s="7"/>
      <c r="I5" s="7"/>
    </row>
    <row r="6" spans="1:9" s="624" customFormat="1">
      <c r="A6" s="3"/>
      <c r="B6" s="4"/>
      <c r="C6" s="8"/>
      <c r="D6" s="1"/>
      <c r="E6" s="1"/>
      <c r="F6" s="6"/>
      <c r="G6" s="7"/>
      <c r="H6" s="7"/>
      <c r="I6" s="7"/>
    </row>
    <row r="7" spans="1:9" s="624" customFormat="1">
      <c r="A7" s="3"/>
      <c r="B7" s="4"/>
      <c r="C7" s="8"/>
      <c r="D7" s="1"/>
      <c r="E7" s="1"/>
      <c r="F7" s="6"/>
      <c r="G7" s="7"/>
      <c r="H7" s="7"/>
      <c r="I7" s="7"/>
    </row>
    <row r="8" spans="1:9" ht="14.4" thickBot="1"/>
    <row r="9" spans="1:9" ht="14.4" thickTop="1">
      <c r="A9" s="26" t="s">
        <v>271</v>
      </c>
      <c r="B9" s="27"/>
      <c r="C9" s="28"/>
      <c r="D9" s="29"/>
      <c r="E9" s="29"/>
      <c r="F9" s="30"/>
      <c r="G9" s="31"/>
      <c r="H9" s="31"/>
      <c r="I9" s="32"/>
    </row>
    <row r="10" spans="1:9">
      <c r="A10" s="33" t="s">
        <v>99</v>
      </c>
      <c r="F10" s="34"/>
      <c r="I10" s="35"/>
    </row>
    <row r="11" spans="1:9" ht="14.4" thickBot="1">
      <c r="A11" s="36" t="s">
        <v>100</v>
      </c>
      <c r="B11" s="37"/>
      <c r="C11" s="38"/>
      <c r="D11" s="39"/>
      <c r="E11" s="39"/>
      <c r="F11" s="40"/>
      <c r="G11" s="41"/>
      <c r="H11" s="41"/>
      <c r="I11" s="42"/>
    </row>
    <row r="12" spans="1:9" ht="14.4" thickTop="1"/>
    <row r="14" spans="1:9" ht="26.4">
      <c r="G14" s="279" t="s">
        <v>101</v>
      </c>
      <c r="H14" s="279" t="s">
        <v>102</v>
      </c>
      <c r="I14" s="279" t="s">
        <v>103</v>
      </c>
    </row>
    <row r="15" spans="1:9">
      <c r="A15" s="284" t="s">
        <v>0</v>
      </c>
      <c r="B15" s="283"/>
      <c r="C15" s="282"/>
      <c r="D15" s="281"/>
      <c r="E15" s="281"/>
      <c r="F15" s="286"/>
      <c r="G15" s="392">
        <f>SUM(H117)</f>
        <v>0</v>
      </c>
      <c r="H15" s="393">
        <f>SUM(I117)</f>
        <v>0</v>
      </c>
      <c r="I15" s="393">
        <f>SUM(G15+H15)</f>
        <v>0</v>
      </c>
    </row>
    <row r="16" spans="1:9">
      <c r="A16" s="11"/>
      <c r="B16" s="12"/>
      <c r="C16" s="5"/>
      <c r="D16" s="45"/>
      <c r="E16" s="45"/>
      <c r="F16" s="46"/>
      <c r="G16" s="394"/>
      <c r="H16" s="394"/>
      <c r="I16" s="394"/>
    </row>
    <row r="17" spans="1:9">
      <c r="A17" s="284" t="s">
        <v>5</v>
      </c>
      <c r="B17" s="283"/>
      <c r="C17" s="282"/>
      <c r="D17" s="281"/>
      <c r="E17" s="281"/>
      <c r="F17" s="280"/>
      <c r="G17" s="392">
        <f>SUM(H147)</f>
        <v>0</v>
      </c>
      <c r="H17" s="393">
        <f>SUM(I147)</f>
        <v>0</v>
      </c>
      <c r="I17" s="393">
        <f>SUM(G17+H17)</f>
        <v>0</v>
      </c>
    </row>
    <row r="18" spans="1:9">
      <c r="A18" s="11"/>
      <c r="B18" s="12"/>
      <c r="C18" s="5"/>
      <c r="D18" s="45"/>
      <c r="E18" s="45"/>
      <c r="F18" s="46"/>
      <c r="G18" s="394"/>
      <c r="H18" s="394"/>
      <c r="I18" s="394"/>
    </row>
    <row r="19" spans="1:9">
      <c r="A19" s="284" t="s">
        <v>9</v>
      </c>
      <c r="B19" s="283"/>
      <c r="C19" s="282"/>
      <c r="D19" s="281"/>
      <c r="E19" s="281"/>
      <c r="F19" s="280"/>
      <c r="G19" s="392">
        <f>SUM(H221)</f>
        <v>0</v>
      </c>
      <c r="H19" s="393">
        <f>SUM(I221)</f>
        <v>0</v>
      </c>
      <c r="I19" s="393">
        <f>SUM(G19+H19)</f>
        <v>0</v>
      </c>
    </row>
    <row r="20" spans="1:9">
      <c r="A20" s="11"/>
      <c r="B20" s="12"/>
      <c r="C20" s="5"/>
      <c r="D20" s="45"/>
      <c r="E20" s="45"/>
      <c r="F20" s="46"/>
      <c r="G20" s="394"/>
      <c r="H20" s="394"/>
      <c r="I20" s="394"/>
    </row>
    <row r="21" spans="1:9">
      <c r="A21" s="11"/>
      <c r="B21" s="285" t="s">
        <v>270</v>
      </c>
      <c r="C21" s="282"/>
      <c r="D21" s="281"/>
      <c r="E21" s="281"/>
      <c r="F21" s="280"/>
      <c r="G21" s="392">
        <f>SUM(H157+H163+H175+H187+H191+H197+H219/2)</f>
        <v>0</v>
      </c>
      <c r="H21" s="393">
        <v>0</v>
      </c>
      <c r="I21" s="393">
        <f>SUM(G21+H21)</f>
        <v>0</v>
      </c>
    </row>
    <row r="22" spans="1:9">
      <c r="A22" s="11"/>
      <c r="B22" s="12"/>
      <c r="C22" s="5"/>
      <c r="D22" s="45"/>
      <c r="E22" s="45"/>
      <c r="F22" s="46"/>
      <c r="G22" s="394"/>
      <c r="H22" s="394"/>
      <c r="I22" s="394"/>
    </row>
    <row r="23" spans="1:9">
      <c r="A23" s="11"/>
      <c r="B23" s="285" t="s">
        <v>269</v>
      </c>
      <c r="C23" s="282"/>
      <c r="D23" s="281"/>
      <c r="E23" s="281"/>
      <c r="F23" s="280"/>
      <c r="G23" s="392">
        <f>SUM(H159+H165+H177+H189+H193+H219/2)</f>
        <v>0</v>
      </c>
      <c r="H23" s="393">
        <v>0</v>
      </c>
      <c r="I23" s="393">
        <f>SUM(G23+H23)</f>
        <v>0</v>
      </c>
    </row>
    <row r="24" spans="1:9">
      <c r="A24" s="11"/>
      <c r="B24" s="12"/>
      <c r="C24" s="5"/>
      <c r="D24" s="45"/>
      <c r="E24" s="45"/>
      <c r="F24" s="46"/>
      <c r="G24" s="394"/>
      <c r="H24" s="394"/>
      <c r="I24" s="394"/>
    </row>
    <row r="25" spans="1:9">
      <c r="A25" s="11"/>
      <c r="B25" s="285" t="s">
        <v>268</v>
      </c>
      <c r="C25" s="282"/>
      <c r="D25" s="281"/>
      <c r="E25" s="281"/>
      <c r="F25" s="280"/>
      <c r="G25" s="392">
        <f>SUM(G19-G21-G23)</f>
        <v>0</v>
      </c>
      <c r="H25" s="392">
        <f>SUM(H19-H21-H23)</f>
        <v>0</v>
      </c>
      <c r="I25" s="393">
        <f>SUM(G25+H25)</f>
        <v>0</v>
      </c>
    </row>
    <row r="26" spans="1:9">
      <c r="A26" s="11"/>
      <c r="B26" s="12"/>
      <c r="C26" s="5"/>
      <c r="D26" s="45"/>
      <c r="E26" s="45"/>
      <c r="F26" s="46"/>
      <c r="G26" s="394"/>
      <c r="H26" s="394"/>
      <c r="I26" s="394"/>
    </row>
    <row r="27" spans="1:9">
      <c r="A27" s="284" t="s">
        <v>14</v>
      </c>
      <c r="B27" s="283"/>
      <c r="C27" s="282"/>
      <c r="D27" s="281"/>
      <c r="E27" s="281"/>
      <c r="F27" s="280"/>
      <c r="G27" s="392">
        <v>0</v>
      </c>
      <c r="H27" s="393">
        <v>0</v>
      </c>
      <c r="I27" s="393">
        <f>SUM(G27+H27)</f>
        <v>0</v>
      </c>
    </row>
    <row r="28" spans="1:9">
      <c r="A28" s="11"/>
      <c r="B28" s="12"/>
      <c r="C28" s="5"/>
      <c r="D28" s="45"/>
      <c r="E28" s="45"/>
      <c r="F28" s="46"/>
      <c r="G28" s="394"/>
      <c r="H28" s="394"/>
      <c r="I28" s="394"/>
    </row>
    <row r="29" spans="1:9">
      <c r="A29" s="284" t="s">
        <v>17</v>
      </c>
      <c r="B29" s="283"/>
      <c r="C29" s="282"/>
      <c r="D29" s="281"/>
      <c r="E29" s="281"/>
      <c r="F29" s="280"/>
      <c r="G29" s="392">
        <v>0</v>
      </c>
      <c r="H29" s="393">
        <v>0</v>
      </c>
      <c r="I29" s="393">
        <f>SUM(G29+H29)</f>
        <v>0</v>
      </c>
    </row>
    <row r="30" spans="1:9">
      <c r="A30" s="11"/>
      <c r="B30" s="12"/>
      <c r="C30" s="5"/>
      <c r="D30" s="45"/>
      <c r="E30" s="45"/>
      <c r="F30" s="46"/>
      <c r="G30" s="394"/>
      <c r="H30" s="394"/>
      <c r="I30" s="394"/>
    </row>
    <row r="31" spans="1:9">
      <c r="A31" s="284" t="s">
        <v>16</v>
      </c>
      <c r="B31" s="283"/>
      <c r="C31" s="282"/>
      <c r="D31" s="281"/>
      <c r="E31" s="281"/>
      <c r="F31" s="280"/>
      <c r="G31" s="392">
        <f>SUM(H251)</f>
        <v>0</v>
      </c>
      <c r="H31" s="393">
        <f>SUM(I251)</f>
        <v>0</v>
      </c>
      <c r="I31" s="393">
        <f>SUM(G31+H31)</f>
        <v>0</v>
      </c>
    </row>
    <row r="32" spans="1:9">
      <c r="A32" s="11"/>
      <c r="B32" s="12"/>
      <c r="C32" s="5"/>
      <c r="D32" s="45"/>
      <c r="E32" s="45"/>
      <c r="F32" s="46"/>
      <c r="G32" s="394"/>
      <c r="H32" s="394"/>
      <c r="I32" s="394"/>
    </row>
    <row r="33" spans="1:9">
      <c r="A33" s="284" t="s">
        <v>6</v>
      </c>
      <c r="B33" s="283"/>
      <c r="C33" s="282"/>
      <c r="D33" s="281"/>
      <c r="E33" s="281"/>
      <c r="F33" s="280"/>
      <c r="G33" s="392">
        <f>SUM(H263)</f>
        <v>0</v>
      </c>
      <c r="H33" s="393">
        <f>SUM(I263)</f>
        <v>0</v>
      </c>
      <c r="I33" s="393">
        <f>SUM(G33+H33)</f>
        <v>0</v>
      </c>
    </row>
    <row r="34" spans="1:9" ht="14.4" thickBot="1">
      <c r="G34" s="395"/>
      <c r="H34" s="395"/>
      <c r="I34" s="395"/>
    </row>
    <row r="35" spans="1:9" ht="15" thickTop="1" thickBot="1">
      <c r="D35" s="9"/>
      <c r="E35" s="10" t="s">
        <v>195</v>
      </c>
      <c r="F35" s="72"/>
      <c r="G35" s="396">
        <f>SUM(G15+G17+G19+G31+G33)</f>
        <v>0</v>
      </c>
      <c r="H35" s="396">
        <f>SUM(H15+H17+H19+H31+H33)</f>
        <v>0</v>
      </c>
      <c r="I35" s="396">
        <f>SUM(I15+I17+I19+I31+I33)</f>
        <v>0</v>
      </c>
    </row>
    <row r="36" spans="1:9" ht="14.4" thickTop="1">
      <c r="E36" s="6"/>
      <c r="F36" s="7"/>
      <c r="G36" s="395"/>
      <c r="H36" s="395"/>
      <c r="I36" s="395"/>
    </row>
    <row r="37" spans="1:9">
      <c r="E37" s="7" t="s">
        <v>40</v>
      </c>
      <c r="F37" s="7"/>
      <c r="G37" s="395">
        <f>0.22*G35</f>
        <v>0</v>
      </c>
      <c r="H37" s="395">
        <f>0.22*H35</f>
        <v>0</v>
      </c>
      <c r="I37" s="395">
        <f>0.22*I35</f>
        <v>0</v>
      </c>
    </row>
    <row r="38" spans="1:9" ht="14.4" thickBot="1">
      <c r="E38" s="6"/>
      <c r="F38" s="7"/>
      <c r="G38" s="395"/>
      <c r="H38" s="395"/>
      <c r="I38" s="395"/>
    </row>
    <row r="39" spans="1:9" ht="15" thickTop="1" thickBot="1">
      <c r="E39" s="43" t="s">
        <v>41</v>
      </c>
      <c r="F39" s="44"/>
      <c r="G39" s="397">
        <f>SUM(G35:G37)</f>
        <v>0</v>
      </c>
      <c r="H39" s="397">
        <f>SUM(H35:H37)</f>
        <v>0</v>
      </c>
      <c r="I39" s="398">
        <f>SUM(I35:I37)</f>
        <v>0</v>
      </c>
    </row>
    <row r="40" spans="1:9" ht="14.4" thickTop="1"/>
    <row r="44" spans="1:9">
      <c r="B44" s="4" t="s">
        <v>43</v>
      </c>
      <c r="F44" s="34"/>
    </row>
    <row r="45" spans="1:9">
      <c r="F45" s="34"/>
    </row>
    <row r="46" spans="1:9" ht="84" customHeight="1">
      <c r="B46" s="633" t="s">
        <v>44</v>
      </c>
      <c r="C46" s="634"/>
      <c r="D46" s="634"/>
      <c r="E46" s="634"/>
      <c r="F46" s="634"/>
      <c r="G46" s="634"/>
      <c r="H46" s="623"/>
    </row>
    <row r="59" spans="1:9">
      <c r="A59" s="11" t="s">
        <v>0</v>
      </c>
      <c r="B59" s="12"/>
    </row>
    <row r="61" spans="1:9">
      <c r="A61" s="13" t="s">
        <v>30</v>
      </c>
      <c r="B61" s="14"/>
      <c r="C61" s="5"/>
    </row>
    <row r="62" spans="1:9" ht="26.4">
      <c r="A62" s="13"/>
      <c r="B62" s="14"/>
      <c r="C62" s="279" t="s">
        <v>151</v>
      </c>
      <c r="D62" s="279" t="s">
        <v>152</v>
      </c>
      <c r="E62" s="279" t="s">
        <v>153</v>
      </c>
      <c r="F62" s="279" t="s">
        <v>154</v>
      </c>
      <c r="G62" s="279" t="s">
        <v>155</v>
      </c>
      <c r="H62" s="279" t="s">
        <v>101</v>
      </c>
      <c r="I62" s="279" t="s">
        <v>102</v>
      </c>
    </row>
    <row r="63" spans="1:9" ht="41.4">
      <c r="A63" s="272" t="s">
        <v>1</v>
      </c>
      <c r="B63" s="271">
        <v>11121</v>
      </c>
      <c r="C63" s="277" t="s">
        <v>267</v>
      </c>
      <c r="D63" s="269" t="s">
        <v>12</v>
      </c>
      <c r="E63" s="269">
        <v>0.22</v>
      </c>
      <c r="F63" s="267">
        <v>0</v>
      </c>
      <c r="G63" s="399"/>
      <c r="H63" s="400">
        <f>+E63*G63</f>
        <v>0</v>
      </c>
      <c r="I63" s="400">
        <f>+F63*G63</f>
        <v>0</v>
      </c>
    </row>
    <row r="64" spans="1:9">
      <c r="G64" s="395"/>
      <c r="H64" s="395"/>
      <c r="I64" s="395"/>
    </row>
    <row r="65" spans="1:13" ht="55.2">
      <c r="A65" s="272" t="s">
        <v>2</v>
      </c>
      <c r="B65" s="271">
        <v>11131</v>
      </c>
      <c r="C65" s="278" t="s">
        <v>266</v>
      </c>
      <c r="D65" s="269" t="s">
        <v>12</v>
      </c>
      <c r="E65" s="269">
        <v>0.22</v>
      </c>
      <c r="F65" s="267">
        <v>0</v>
      </c>
      <c r="G65" s="399"/>
      <c r="H65" s="400">
        <f>+E65*G65</f>
        <v>0</v>
      </c>
      <c r="I65" s="400">
        <f>+F65*G65</f>
        <v>0</v>
      </c>
    </row>
    <row r="66" spans="1:13">
      <c r="G66" s="395"/>
      <c r="H66" s="395"/>
      <c r="I66" s="395"/>
    </row>
    <row r="67" spans="1:13" ht="60.75" customHeight="1">
      <c r="A67" s="272" t="s">
        <v>4</v>
      </c>
      <c r="B67" s="271">
        <v>11131</v>
      </c>
      <c r="C67" s="277" t="s">
        <v>265</v>
      </c>
      <c r="D67" s="269" t="s">
        <v>205</v>
      </c>
      <c r="E67" s="267">
        <v>170</v>
      </c>
      <c r="F67" s="267">
        <v>0</v>
      </c>
      <c r="G67" s="399"/>
      <c r="H67" s="400">
        <f>+E67*G67</f>
        <v>0</v>
      </c>
      <c r="I67" s="400">
        <f>+F67*G67</f>
        <v>0</v>
      </c>
    </row>
    <row r="68" spans="1:13">
      <c r="E68" s="6"/>
      <c r="F68" s="7"/>
      <c r="G68" s="395"/>
      <c r="H68" s="401"/>
      <c r="I68" s="401"/>
    </row>
    <row r="69" spans="1:13" ht="41.4">
      <c r="A69" s="272" t="s">
        <v>13</v>
      </c>
      <c r="B69" s="271">
        <v>11221</v>
      </c>
      <c r="C69" s="277" t="s">
        <v>264</v>
      </c>
      <c r="D69" s="269" t="s">
        <v>3</v>
      </c>
      <c r="E69" s="269">
        <v>12</v>
      </c>
      <c r="F69" s="268">
        <v>0</v>
      </c>
      <c r="G69" s="399"/>
      <c r="H69" s="400">
        <f>+E69*G69</f>
        <v>0</v>
      </c>
      <c r="I69" s="400">
        <f>+F69*G69</f>
        <v>0</v>
      </c>
    </row>
    <row r="70" spans="1:13">
      <c r="G70" s="395"/>
      <c r="H70" s="395"/>
      <c r="I70" s="395"/>
    </row>
    <row r="71" spans="1:13">
      <c r="A71" s="16" t="s">
        <v>31</v>
      </c>
      <c r="D71" s="17"/>
      <c r="E71" s="17"/>
      <c r="G71" s="395"/>
      <c r="H71" s="395"/>
      <c r="I71" s="395"/>
    </row>
    <row r="72" spans="1:13">
      <c r="A72" s="18"/>
      <c r="D72" s="17"/>
      <c r="E72" s="17"/>
      <c r="G72" s="395"/>
      <c r="H72" s="395"/>
      <c r="I72" s="395"/>
    </row>
    <row r="73" spans="1:13" s="69" customFormat="1" ht="14.4">
      <c r="A73" s="67" t="s">
        <v>67</v>
      </c>
      <c r="B73" s="63"/>
      <c r="C73" s="64"/>
      <c r="D73" s="65"/>
      <c r="E73" s="65"/>
      <c r="F73" s="68"/>
      <c r="G73" s="402"/>
      <c r="H73" s="402"/>
      <c r="I73" s="402"/>
    </row>
    <row r="74" spans="1:13">
      <c r="A74" s="16"/>
      <c r="D74" s="17"/>
      <c r="E74" s="17"/>
      <c r="G74" s="395"/>
      <c r="H74" s="395"/>
      <c r="I74" s="395"/>
    </row>
    <row r="75" spans="1:13" ht="55.2">
      <c r="A75" s="160" t="s">
        <v>18</v>
      </c>
      <c r="B75" s="161">
        <v>12110</v>
      </c>
      <c r="C75" s="162" t="s">
        <v>60</v>
      </c>
      <c r="D75" s="168" t="s">
        <v>86</v>
      </c>
      <c r="E75" s="168">
        <v>357</v>
      </c>
      <c r="F75" s="169">
        <v>0</v>
      </c>
      <c r="G75" s="403"/>
      <c r="H75" s="400">
        <f>+E75*G75</f>
        <v>0</v>
      </c>
      <c r="I75" s="404">
        <f>F75*G75</f>
        <v>0</v>
      </c>
    </row>
    <row r="76" spans="1:13">
      <c r="A76" s="19"/>
      <c r="D76" s="17"/>
      <c r="E76" s="17"/>
      <c r="G76" s="395"/>
      <c r="H76" s="395"/>
      <c r="I76" s="395"/>
    </row>
    <row r="77" spans="1:13" ht="14.4">
      <c r="A77" s="67" t="s">
        <v>72</v>
      </c>
      <c r="B77" s="63"/>
      <c r="C77" s="64"/>
      <c r="D77" s="65"/>
      <c r="E77" s="65"/>
      <c r="F77" s="68"/>
      <c r="G77" s="402"/>
      <c r="H77" s="402"/>
      <c r="I77" s="402"/>
    </row>
    <row r="78" spans="1:13">
      <c r="A78" s="16"/>
      <c r="D78" s="17"/>
      <c r="E78" s="17"/>
      <c r="G78" s="395"/>
      <c r="H78" s="395"/>
      <c r="I78" s="395"/>
    </row>
    <row r="79" spans="1:13" s="69" customFormat="1" ht="15" customHeight="1">
      <c r="A79" s="160" t="s">
        <v>15</v>
      </c>
      <c r="B79" s="161">
        <v>12211</v>
      </c>
      <c r="C79" s="162" t="s">
        <v>45</v>
      </c>
      <c r="D79" s="168" t="s">
        <v>3</v>
      </c>
      <c r="E79" s="168">
        <v>6</v>
      </c>
      <c r="F79" s="169">
        <v>0</v>
      </c>
      <c r="G79" s="403"/>
      <c r="H79" s="400">
        <f>+E79*G79</f>
        <v>0</v>
      </c>
      <c r="I79" s="404">
        <f>F79*G79</f>
        <v>0</v>
      </c>
      <c r="M79" s="71"/>
    </row>
    <row r="80" spans="1:13" ht="15">
      <c r="A80" s="19"/>
      <c r="D80" s="17"/>
      <c r="E80" s="17"/>
      <c r="G80" s="395"/>
      <c r="H80" s="395"/>
      <c r="I80" s="395"/>
      <c r="M80" s="47"/>
    </row>
    <row r="81" spans="1:13" ht="15" customHeight="1">
      <c r="A81" s="62" t="s">
        <v>46</v>
      </c>
      <c r="B81" s="63"/>
      <c r="C81" s="64"/>
      <c r="D81" s="65"/>
      <c r="E81" s="65"/>
      <c r="F81" s="66"/>
      <c r="G81" s="402"/>
      <c r="H81" s="402"/>
      <c r="I81" s="402"/>
      <c r="M81" s="47"/>
    </row>
    <row r="82" spans="1:13" ht="15">
      <c r="A82" s="19"/>
      <c r="D82" s="17"/>
      <c r="E82" s="17"/>
      <c r="F82" s="34"/>
      <c r="G82" s="395"/>
      <c r="H82" s="395"/>
      <c r="I82" s="395"/>
      <c r="M82" s="47"/>
    </row>
    <row r="83" spans="1:13" ht="59.25" customHeight="1">
      <c r="A83" s="170" t="s">
        <v>19</v>
      </c>
      <c r="B83" s="161">
        <v>12321</v>
      </c>
      <c r="C83" s="162" t="s">
        <v>73</v>
      </c>
      <c r="D83" s="168" t="s">
        <v>86</v>
      </c>
      <c r="E83" s="168">
        <v>425</v>
      </c>
      <c r="F83" s="171">
        <v>0</v>
      </c>
      <c r="G83" s="403"/>
      <c r="H83" s="400">
        <f>+E83*G83</f>
        <v>0</v>
      </c>
      <c r="I83" s="404">
        <f>F83*G83</f>
        <v>0</v>
      </c>
      <c r="M83" s="47"/>
    </row>
    <row r="84" spans="1:13" ht="15">
      <c r="A84" s="19"/>
      <c r="D84" s="17"/>
      <c r="E84" s="17"/>
      <c r="F84" s="34"/>
      <c r="G84" s="395"/>
      <c r="H84" s="395"/>
      <c r="I84" s="395"/>
      <c r="M84" s="47"/>
    </row>
    <row r="85" spans="1:13" ht="73.5" customHeight="1">
      <c r="A85" s="170" t="s">
        <v>20</v>
      </c>
      <c r="B85" s="161">
        <v>12322</v>
      </c>
      <c r="C85" s="162" t="s">
        <v>263</v>
      </c>
      <c r="D85" s="168" t="s">
        <v>86</v>
      </c>
      <c r="E85" s="168">
        <v>222</v>
      </c>
      <c r="F85" s="171">
        <v>0</v>
      </c>
      <c r="G85" s="403"/>
      <c r="H85" s="400">
        <f>+E85*G85</f>
        <v>0</v>
      </c>
      <c r="I85" s="404">
        <f>F85*G85</f>
        <v>0</v>
      </c>
      <c r="M85" s="47"/>
    </row>
    <row r="86" spans="1:13" ht="15">
      <c r="A86" s="19"/>
      <c r="D86" s="17"/>
      <c r="E86" s="17"/>
      <c r="F86" s="34"/>
      <c r="G86" s="395"/>
      <c r="H86" s="395"/>
      <c r="I86" s="395"/>
      <c r="M86" s="47"/>
    </row>
    <row r="87" spans="1:13" ht="60.75" customHeight="1">
      <c r="A87" s="170" t="s">
        <v>21</v>
      </c>
      <c r="B87" s="161">
        <v>12322</v>
      </c>
      <c r="C87" s="162" t="s">
        <v>74</v>
      </c>
      <c r="D87" s="168" t="s">
        <v>86</v>
      </c>
      <c r="E87" s="168">
        <v>485</v>
      </c>
      <c r="F87" s="171">
        <v>185</v>
      </c>
      <c r="G87" s="403"/>
      <c r="H87" s="400">
        <f>+E87*G87</f>
        <v>0</v>
      </c>
      <c r="I87" s="404">
        <f>F87*G87</f>
        <v>0</v>
      </c>
      <c r="M87" s="47"/>
    </row>
    <row r="88" spans="1:13" ht="15">
      <c r="A88" s="19"/>
      <c r="D88" s="17"/>
      <c r="E88" s="17"/>
      <c r="F88" s="34"/>
      <c r="G88" s="395"/>
      <c r="H88" s="395"/>
      <c r="I88" s="395"/>
      <c r="M88" s="47"/>
    </row>
    <row r="89" spans="1:13" ht="60" customHeight="1">
      <c r="A89" s="170" t="s">
        <v>22</v>
      </c>
      <c r="B89" s="161">
        <v>12322</v>
      </c>
      <c r="C89" s="162" t="s">
        <v>262</v>
      </c>
      <c r="D89" s="168" t="s">
        <v>86</v>
      </c>
      <c r="E89" s="168">
        <v>85</v>
      </c>
      <c r="F89" s="171">
        <v>83</v>
      </c>
      <c r="G89" s="403"/>
      <c r="H89" s="400">
        <f>+E89*G89</f>
        <v>0</v>
      </c>
      <c r="I89" s="404">
        <f>F89*G89</f>
        <v>0</v>
      </c>
      <c r="M89" s="47"/>
    </row>
    <row r="90" spans="1:13" ht="15">
      <c r="A90" s="19"/>
      <c r="D90" s="17"/>
      <c r="E90" s="17"/>
      <c r="F90" s="34"/>
      <c r="G90" s="395"/>
      <c r="H90" s="395"/>
      <c r="I90" s="395"/>
      <c r="M90" s="47"/>
    </row>
    <row r="91" spans="1:13" ht="46.5" customHeight="1">
      <c r="A91" s="170" t="s">
        <v>23</v>
      </c>
      <c r="B91" s="161">
        <v>12345</v>
      </c>
      <c r="C91" s="162" t="s">
        <v>66</v>
      </c>
      <c r="D91" s="168" t="s">
        <v>86</v>
      </c>
      <c r="E91" s="168">
        <v>177</v>
      </c>
      <c r="F91" s="171">
        <v>0</v>
      </c>
      <c r="G91" s="403"/>
      <c r="H91" s="400">
        <f>+E91*G91</f>
        <v>0</v>
      </c>
      <c r="I91" s="404">
        <f>F91*G91</f>
        <v>0</v>
      </c>
      <c r="M91" s="47"/>
    </row>
    <row r="92" spans="1:13" ht="15">
      <c r="A92" s="19"/>
      <c r="D92" s="17"/>
      <c r="E92" s="17"/>
      <c r="F92" s="34"/>
      <c r="G92" s="395"/>
      <c r="H92" s="395"/>
      <c r="I92" s="395"/>
      <c r="M92" s="47"/>
    </row>
    <row r="93" spans="1:13" ht="41.4">
      <c r="A93" s="170" t="s">
        <v>24</v>
      </c>
      <c r="B93" s="161">
        <v>12345</v>
      </c>
      <c r="C93" s="162" t="s">
        <v>261</v>
      </c>
      <c r="D93" s="168" t="s">
        <v>86</v>
      </c>
      <c r="E93" s="168">
        <v>16</v>
      </c>
      <c r="F93" s="171">
        <v>29</v>
      </c>
      <c r="G93" s="403"/>
      <c r="H93" s="400">
        <f>+E93*G93</f>
        <v>0</v>
      </c>
      <c r="I93" s="404">
        <f>F93*G93</f>
        <v>0</v>
      </c>
      <c r="M93" s="47"/>
    </row>
    <row r="94" spans="1:13">
      <c r="A94" s="19"/>
      <c r="D94" s="17"/>
      <c r="E94" s="17"/>
      <c r="F94" s="34"/>
      <c r="G94" s="395"/>
      <c r="H94" s="395"/>
      <c r="I94" s="395"/>
    </row>
    <row r="95" spans="1:13" ht="41.4">
      <c r="A95" s="170" t="s">
        <v>25</v>
      </c>
      <c r="B95" s="161">
        <v>12371</v>
      </c>
      <c r="C95" s="162" t="s">
        <v>75</v>
      </c>
      <c r="D95" s="168" t="s">
        <v>86</v>
      </c>
      <c r="E95" s="168">
        <v>0</v>
      </c>
      <c r="F95" s="171">
        <v>1393.2</v>
      </c>
      <c r="G95" s="403"/>
      <c r="H95" s="400">
        <f>+E95*G95</f>
        <v>0</v>
      </c>
      <c r="I95" s="404">
        <f>F95*G95</f>
        <v>0</v>
      </c>
      <c r="M95" s="47"/>
    </row>
    <row r="96" spans="1:13" ht="15">
      <c r="A96" s="19"/>
      <c r="D96" s="17"/>
      <c r="E96" s="17"/>
      <c r="F96" s="34"/>
      <c r="G96" s="395"/>
      <c r="H96" s="395"/>
      <c r="I96" s="395"/>
      <c r="M96" s="47"/>
    </row>
    <row r="97" spans="1:13" ht="41.4">
      <c r="A97" s="170" t="s">
        <v>63</v>
      </c>
      <c r="B97" s="161">
        <v>12381</v>
      </c>
      <c r="C97" s="162" t="s">
        <v>61</v>
      </c>
      <c r="D97" s="168" t="s">
        <v>87</v>
      </c>
      <c r="E97" s="168">
        <v>110</v>
      </c>
      <c r="F97" s="171">
        <v>0</v>
      </c>
      <c r="G97" s="403"/>
      <c r="H97" s="400">
        <f>+E97*G97</f>
        <v>0</v>
      </c>
      <c r="I97" s="404">
        <f>F97*G97</f>
        <v>0</v>
      </c>
      <c r="M97" s="47"/>
    </row>
    <row r="98" spans="1:13" ht="15">
      <c r="A98" s="19"/>
      <c r="D98" s="17"/>
      <c r="E98" s="17"/>
      <c r="F98" s="34"/>
      <c r="G98" s="395"/>
      <c r="H98" s="395"/>
      <c r="I98" s="395"/>
      <c r="M98" s="47"/>
    </row>
    <row r="99" spans="1:13" ht="45" customHeight="1">
      <c r="A99" s="170" t="s">
        <v>64</v>
      </c>
      <c r="B99" s="161">
        <v>12382</v>
      </c>
      <c r="C99" s="162" t="s">
        <v>47</v>
      </c>
      <c r="D99" s="168" t="s">
        <v>87</v>
      </c>
      <c r="E99" s="168">
        <v>429</v>
      </c>
      <c r="F99" s="171">
        <v>0</v>
      </c>
      <c r="G99" s="403"/>
      <c r="H99" s="400">
        <f>+E99*G99</f>
        <v>0</v>
      </c>
      <c r="I99" s="404">
        <f>F99*G99</f>
        <v>0</v>
      </c>
      <c r="M99" s="47"/>
    </row>
    <row r="100" spans="1:13" ht="16.5" customHeight="1">
      <c r="A100" s="19"/>
      <c r="D100" s="17"/>
      <c r="E100" s="17"/>
      <c r="F100" s="34"/>
      <c r="G100" s="395"/>
      <c r="H100" s="395"/>
      <c r="I100" s="395"/>
      <c r="M100" s="47"/>
    </row>
    <row r="101" spans="1:13" ht="30.75" customHeight="1">
      <c r="A101" s="170" t="s">
        <v>68</v>
      </c>
      <c r="B101" s="161">
        <v>12391</v>
      </c>
      <c r="C101" s="162" t="s">
        <v>62</v>
      </c>
      <c r="D101" s="168" t="s">
        <v>87</v>
      </c>
      <c r="E101" s="168">
        <v>508</v>
      </c>
      <c r="F101" s="171">
        <v>0</v>
      </c>
      <c r="G101" s="403"/>
      <c r="H101" s="400">
        <f>+E101*G101</f>
        <v>0</v>
      </c>
      <c r="I101" s="404">
        <f>F101*G101</f>
        <v>0</v>
      </c>
      <c r="M101" s="47"/>
    </row>
    <row r="102" spans="1:13" ht="16.5" customHeight="1">
      <c r="A102" s="19"/>
      <c r="D102" s="17"/>
      <c r="E102" s="17"/>
      <c r="F102" s="34"/>
      <c r="G102" s="395"/>
      <c r="H102" s="395"/>
      <c r="I102" s="395"/>
      <c r="M102" s="47"/>
    </row>
    <row r="103" spans="1:13" ht="32.25" customHeight="1">
      <c r="A103" s="170" t="s">
        <v>69</v>
      </c>
      <c r="B103" s="161">
        <v>12391</v>
      </c>
      <c r="C103" s="162" t="s">
        <v>48</v>
      </c>
      <c r="D103" s="168" t="s">
        <v>87</v>
      </c>
      <c r="E103" s="168">
        <v>438</v>
      </c>
      <c r="F103" s="171">
        <v>0</v>
      </c>
      <c r="G103" s="403"/>
      <c r="H103" s="400">
        <f>+E103*G103</f>
        <v>0</v>
      </c>
      <c r="I103" s="404">
        <f>F103*G103</f>
        <v>0</v>
      </c>
      <c r="M103" s="47"/>
    </row>
    <row r="104" spans="1:13" ht="16.5" customHeight="1">
      <c r="A104" s="19"/>
      <c r="D104" s="17"/>
      <c r="E104" s="17"/>
      <c r="F104" s="34"/>
      <c r="G104" s="395"/>
      <c r="H104" s="395"/>
      <c r="I104" s="395"/>
      <c r="M104" s="47"/>
    </row>
    <row r="105" spans="1:13" ht="41.4">
      <c r="A105" s="170" t="s">
        <v>70</v>
      </c>
      <c r="B105" s="161">
        <v>12391</v>
      </c>
      <c r="C105" s="162" t="s">
        <v>260</v>
      </c>
      <c r="D105" s="168" t="s">
        <v>87</v>
      </c>
      <c r="E105" s="168">
        <v>21</v>
      </c>
      <c r="F105" s="171">
        <v>81</v>
      </c>
      <c r="G105" s="403"/>
      <c r="H105" s="400">
        <f>+E105*G105</f>
        <v>0</v>
      </c>
      <c r="I105" s="404">
        <f>F105*G105</f>
        <v>0</v>
      </c>
    </row>
    <row r="106" spans="1:13">
      <c r="A106" s="19"/>
      <c r="D106" s="17"/>
      <c r="E106" s="17"/>
      <c r="F106" s="34"/>
      <c r="G106" s="395"/>
      <c r="H106" s="395"/>
      <c r="I106" s="395"/>
    </row>
    <row r="107" spans="1:13" ht="15">
      <c r="A107" s="45" t="s">
        <v>80</v>
      </c>
      <c r="D107" s="17"/>
      <c r="E107" s="17"/>
      <c r="F107" s="34"/>
      <c r="G107" s="395"/>
      <c r="H107" s="395"/>
      <c r="I107" s="395"/>
      <c r="M107" s="47"/>
    </row>
    <row r="108" spans="1:13">
      <c r="A108" s="19"/>
      <c r="D108" s="17"/>
      <c r="E108" s="17"/>
      <c r="F108" s="34"/>
      <c r="G108" s="395"/>
      <c r="H108" s="395"/>
      <c r="I108" s="395"/>
    </row>
    <row r="109" spans="1:13" ht="69">
      <c r="A109" s="170" t="s">
        <v>82</v>
      </c>
      <c r="B109" s="161">
        <v>12498</v>
      </c>
      <c r="C109" s="162" t="s">
        <v>81</v>
      </c>
      <c r="D109" s="168" t="s">
        <v>3</v>
      </c>
      <c r="E109" s="168">
        <v>20</v>
      </c>
      <c r="F109" s="169">
        <v>5</v>
      </c>
      <c r="G109" s="403"/>
      <c r="H109" s="400">
        <f>+E109*G109</f>
        <v>0</v>
      </c>
      <c r="I109" s="404">
        <f>F109*G109</f>
        <v>0</v>
      </c>
      <c r="M109" s="47"/>
    </row>
    <row r="110" spans="1:13" ht="15">
      <c r="A110" s="19"/>
      <c r="D110" s="17"/>
      <c r="E110" s="17"/>
      <c r="G110" s="395"/>
      <c r="H110" s="395"/>
      <c r="I110" s="395"/>
      <c r="M110" s="47"/>
    </row>
    <row r="111" spans="1:13" s="69" customFormat="1">
      <c r="A111" s="16" t="s">
        <v>32</v>
      </c>
      <c r="B111" s="4"/>
      <c r="C111" s="8"/>
      <c r="D111" s="17"/>
      <c r="E111" s="17"/>
      <c r="F111" s="6"/>
      <c r="G111" s="395"/>
      <c r="H111" s="395"/>
      <c r="I111" s="395"/>
    </row>
    <row r="112" spans="1:13">
      <c r="A112" s="18"/>
      <c r="D112" s="17"/>
      <c r="E112" s="17"/>
      <c r="G112" s="395"/>
      <c r="H112" s="395"/>
      <c r="I112" s="395"/>
    </row>
    <row r="113" spans="1:11" ht="14.4">
      <c r="A113" s="67" t="s">
        <v>26</v>
      </c>
      <c r="B113" s="63"/>
      <c r="C113" s="64"/>
      <c r="D113" s="65"/>
      <c r="E113" s="65"/>
      <c r="F113" s="68"/>
      <c r="G113" s="402"/>
      <c r="H113" s="402"/>
      <c r="I113" s="402"/>
    </row>
    <row r="114" spans="1:11">
      <c r="A114" s="16"/>
      <c r="D114" s="17"/>
      <c r="E114" s="17"/>
      <c r="G114" s="395"/>
      <c r="H114" s="395"/>
      <c r="I114" s="395"/>
    </row>
    <row r="115" spans="1:11" ht="41.4">
      <c r="A115" s="160" t="s">
        <v>93</v>
      </c>
      <c r="B115" s="161">
        <v>13113</v>
      </c>
      <c r="C115" s="162" t="s">
        <v>65</v>
      </c>
      <c r="D115" s="168" t="s">
        <v>27</v>
      </c>
      <c r="E115" s="168">
        <v>45</v>
      </c>
      <c r="F115" s="169">
        <v>0</v>
      </c>
      <c r="G115" s="403"/>
      <c r="H115" s="400">
        <f>+E115*G115</f>
        <v>0</v>
      </c>
      <c r="I115" s="404">
        <f>F115*G115</f>
        <v>0</v>
      </c>
      <c r="J115" s="1"/>
      <c r="K115" s="1"/>
    </row>
    <row r="116" spans="1:11" ht="14.4" thickBot="1">
      <c r="A116" s="19"/>
      <c r="D116" s="17"/>
      <c r="E116" s="17"/>
      <c r="G116" s="395"/>
      <c r="H116" s="395"/>
      <c r="I116" s="395"/>
      <c r="J116" s="1"/>
    </row>
    <row r="117" spans="1:11" ht="15" thickTop="1" thickBot="1">
      <c r="F117" s="10" t="s">
        <v>11</v>
      </c>
      <c r="G117" s="405"/>
      <c r="H117" s="396">
        <f>SUM(H63:H115)</f>
        <v>0</v>
      </c>
      <c r="I117" s="396">
        <f>SUM(I63:I115)</f>
        <v>0</v>
      </c>
      <c r="J117" s="1"/>
      <c r="K117" s="1"/>
    </row>
    <row r="118" spans="1:11" ht="14.4" thickTop="1">
      <c r="G118" s="395"/>
      <c r="H118" s="395"/>
      <c r="I118" s="395"/>
    </row>
    <row r="119" spans="1:11">
      <c r="A119" s="11" t="s">
        <v>5</v>
      </c>
      <c r="B119" s="12"/>
      <c r="C119" s="5"/>
      <c r="G119" s="395"/>
      <c r="H119" s="395"/>
      <c r="I119" s="395"/>
    </row>
    <row r="120" spans="1:11">
      <c r="A120" s="11"/>
      <c r="B120" s="12"/>
      <c r="C120" s="5"/>
      <c r="G120" s="395"/>
      <c r="H120" s="395"/>
      <c r="I120" s="395"/>
    </row>
    <row r="121" spans="1:11">
      <c r="A121" s="11" t="s">
        <v>33</v>
      </c>
      <c r="B121" s="12"/>
      <c r="C121" s="5"/>
      <c r="G121" s="395"/>
      <c r="H121" s="395"/>
      <c r="I121" s="395"/>
      <c r="J121" s="1"/>
      <c r="K121" s="1"/>
    </row>
    <row r="122" spans="1:11">
      <c r="A122" s="11"/>
      <c r="B122" s="12"/>
      <c r="C122" s="5"/>
      <c r="G122" s="395"/>
      <c r="H122" s="395"/>
      <c r="I122" s="395"/>
      <c r="J122" s="1"/>
      <c r="K122" s="1"/>
    </row>
    <row r="123" spans="1:11" ht="41.4">
      <c r="A123" s="272" t="s">
        <v>1</v>
      </c>
      <c r="B123" s="271">
        <v>21114</v>
      </c>
      <c r="C123" s="273" t="s">
        <v>49</v>
      </c>
      <c r="D123" s="269" t="s">
        <v>88</v>
      </c>
      <c r="E123" s="269">
        <v>49</v>
      </c>
      <c r="F123" s="268">
        <v>5</v>
      </c>
      <c r="G123" s="399"/>
      <c r="H123" s="400">
        <f>+E123*G123</f>
        <v>0</v>
      </c>
      <c r="I123" s="400">
        <f>+F123*G123</f>
        <v>0</v>
      </c>
      <c r="J123" s="1"/>
      <c r="K123" s="1"/>
    </row>
    <row r="124" spans="1:11">
      <c r="G124" s="395"/>
      <c r="H124" s="395"/>
      <c r="I124" s="395"/>
      <c r="J124" s="1"/>
      <c r="K124" s="1"/>
    </row>
    <row r="125" spans="1:11" ht="41.4">
      <c r="A125" s="272" t="s">
        <v>2</v>
      </c>
      <c r="B125" s="271">
        <v>21234</v>
      </c>
      <c r="C125" s="273" t="s">
        <v>71</v>
      </c>
      <c r="D125" s="269" t="s">
        <v>88</v>
      </c>
      <c r="E125" s="269">
        <v>707</v>
      </c>
      <c r="F125" s="268">
        <v>122</v>
      </c>
      <c r="G125" s="399"/>
      <c r="H125" s="400">
        <f>+E125*G125</f>
        <v>0</v>
      </c>
      <c r="I125" s="400">
        <f>+F125*G125</f>
        <v>0</v>
      </c>
    </row>
    <row r="126" spans="1:11">
      <c r="G126" s="395"/>
      <c r="H126" s="395"/>
      <c r="I126" s="395"/>
    </row>
    <row r="127" spans="1:11">
      <c r="A127" s="11" t="s">
        <v>34</v>
      </c>
      <c r="B127" s="12"/>
      <c r="C127" s="5"/>
      <c r="G127" s="395"/>
      <c r="H127" s="395"/>
      <c r="I127" s="395"/>
    </row>
    <row r="128" spans="1:11">
      <c r="A128" s="11"/>
      <c r="B128" s="12"/>
      <c r="C128" s="5"/>
      <c r="G128" s="395"/>
      <c r="H128" s="395"/>
      <c r="I128" s="395"/>
    </row>
    <row r="129" spans="1:11" ht="27.6">
      <c r="A129" s="272" t="s">
        <v>4</v>
      </c>
      <c r="B129" s="271">
        <v>22113</v>
      </c>
      <c r="C129" s="273" t="s">
        <v>42</v>
      </c>
      <c r="D129" s="269" t="s">
        <v>86</v>
      </c>
      <c r="E129" s="269">
        <v>2048</v>
      </c>
      <c r="F129" s="268">
        <v>248</v>
      </c>
      <c r="G129" s="399"/>
      <c r="H129" s="400">
        <f>+E129*G129</f>
        <v>0</v>
      </c>
      <c r="I129" s="400">
        <f>+F129*G129</f>
        <v>0</v>
      </c>
    </row>
    <row r="130" spans="1:11">
      <c r="G130" s="395"/>
      <c r="H130" s="395"/>
      <c r="I130" s="395"/>
    </row>
    <row r="131" spans="1:11" ht="15" customHeight="1">
      <c r="A131" s="11" t="s">
        <v>59</v>
      </c>
      <c r="B131" s="12"/>
      <c r="C131" s="5"/>
      <c r="F131" s="34"/>
      <c r="G131" s="395"/>
      <c r="H131" s="395"/>
      <c r="I131" s="395"/>
    </row>
    <row r="132" spans="1:11">
      <c r="F132" s="34"/>
      <c r="G132" s="395"/>
      <c r="H132" s="395"/>
      <c r="I132" s="395"/>
    </row>
    <row r="133" spans="1:11" ht="55.2">
      <c r="A133" s="177" t="s">
        <v>13</v>
      </c>
      <c r="B133" s="161">
        <v>25132</v>
      </c>
      <c r="C133" s="162" t="s">
        <v>57</v>
      </c>
      <c r="D133" s="168" t="s">
        <v>86</v>
      </c>
      <c r="E133" s="168">
        <v>282</v>
      </c>
      <c r="F133" s="171">
        <v>0</v>
      </c>
      <c r="G133" s="403"/>
      <c r="H133" s="400">
        <f>+E133*G133</f>
        <v>0</v>
      </c>
      <c r="I133" s="404">
        <f>F133*G133</f>
        <v>0</v>
      </c>
    </row>
    <row r="134" spans="1:11">
      <c r="F134" s="34"/>
      <c r="G134" s="395"/>
      <c r="H134" s="395"/>
      <c r="I134" s="395"/>
    </row>
    <row r="135" spans="1:11" ht="27.6">
      <c r="A135" s="177" t="s">
        <v>18</v>
      </c>
      <c r="B135" s="161">
        <v>25151</v>
      </c>
      <c r="C135" s="162" t="s">
        <v>58</v>
      </c>
      <c r="D135" s="168" t="s">
        <v>86</v>
      </c>
      <c r="E135" s="168">
        <v>282</v>
      </c>
      <c r="F135" s="171">
        <v>0</v>
      </c>
      <c r="G135" s="403"/>
      <c r="H135" s="400">
        <f>+E135*G135</f>
        <v>0</v>
      </c>
      <c r="I135" s="404">
        <f>F135*G135</f>
        <v>0</v>
      </c>
      <c r="J135" s="1"/>
      <c r="K135" s="1"/>
    </row>
    <row r="136" spans="1:11">
      <c r="F136" s="34"/>
      <c r="G136" s="395"/>
      <c r="H136" s="395"/>
      <c r="I136" s="395"/>
      <c r="J136" s="1"/>
      <c r="K136" s="1"/>
    </row>
    <row r="137" spans="1:11">
      <c r="A137" s="11" t="s">
        <v>35</v>
      </c>
      <c r="B137" s="12"/>
      <c r="C137" s="5"/>
      <c r="G137" s="395"/>
      <c r="H137" s="395"/>
      <c r="I137" s="395"/>
    </row>
    <row r="138" spans="1:11">
      <c r="A138" s="11"/>
      <c r="B138" s="12"/>
      <c r="C138" s="5"/>
      <c r="G138" s="395"/>
      <c r="H138" s="395"/>
      <c r="I138" s="395"/>
    </row>
    <row r="139" spans="1:11" ht="31.5" customHeight="1">
      <c r="A139" s="177" t="s">
        <v>15</v>
      </c>
      <c r="B139" s="161">
        <v>29117</v>
      </c>
      <c r="C139" s="162" t="s">
        <v>28</v>
      </c>
      <c r="D139" s="163" t="s">
        <v>29</v>
      </c>
      <c r="E139" s="163">
        <v>1208</v>
      </c>
      <c r="F139" s="178">
        <v>212</v>
      </c>
      <c r="G139" s="403"/>
      <c r="H139" s="400">
        <f>+E139*G139</f>
        <v>0</v>
      </c>
      <c r="I139" s="404">
        <f>F139*G139</f>
        <v>0</v>
      </c>
    </row>
    <row r="140" spans="1:11">
      <c r="F140" s="25"/>
      <c r="G140" s="395"/>
      <c r="H140" s="395"/>
      <c r="I140" s="395"/>
    </row>
    <row r="141" spans="1:11" ht="27.6">
      <c r="A141" s="177" t="s">
        <v>19</v>
      </c>
      <c r="B141" s="179">
        <v>29131</v>
      </c>
      <c r="C141" s="180" t="s">
        <v>76</v>
      </c>
      <c r="D141" s="168" t="s">
        <v>88</v>
      </c>
      <c r="E141" s="168">
        <v>12</v>
      </c>
      <c r="F141" s="181">
        <v>0</v>
      </c>
      <c r="G141" s="403"/>
      <c r="H141" s="400">
        <f>+E141*G141</f>
        <v>0</v>
      </c>
      <c r="I141" s="404">
        <f>+F141*G141</f>
        <v>0</v>
      </c>
      <c r="J141" s="1"/>
      <c r="K141" s="1"/>
    </row>
    <row r="142" spans="1:11">
      <c r="G142" s="395"/>
      <c r="H142" s="395"/>
      <c r="I142" s="395"/>
      <c r="J142" s="1"/>
      <c r="K142" s="1"/>
    </row>
    <row r="143" spans="1:11" ht="30.75" customHeight="1">
      <c r="A143" s="177" t="s">
        <v>20</v>
      </c>
      <c r="B143" s="271">
        <v>29134</v>
      </c>
      <c r="C143" s="273" t="s">
        <v>77</v>
      </c>
      <c r="D143" s="269" t="s">
        <v>88</v>
      </c>
      <c r="E143" s="269">
        <v>707</v>
      </c>
      <c r="F143" s="276">
        <v>122</v>
      </c>
      <c r="G143" s="399"/>
      <c r="H143" s="400">
        <f>+E143*G143</f>
        <v>0</v>
      </c>
      <c r="I143" s="400">
        <f>+F143*G143</f>
        <v>0</v>
      </c>
    </row>
    <row r="144" spans="1:11">
      <c r="F144" s="25"/>
      <c r="G144" s="395"/>
      <c r="H144" s="395"/>
      <c r="I144" s="395"/>
      <c r="J144" s="1"/>
      <c r="K144" s="1"/>
    </row>
    <row r="145" spans="1:11" ht="27.6">
      <c r="A145" s="177" t="s">
        <v>21</v>
      </c>
      <c r="B145" s="183">
        <v>29138</v>
      </c>
      <c r="C145" s="184" t="s">
        <v>78</v>
      </c>
      <c r="D145" s="168" t="s">
        <v>88</v>
      </c>
      <c r="E145" s="168">
        <v>25</v>
      </c>
      <c r="F145" s="171">
        <v>5.5</v>
      </c>
      <c r="G145" s="403"/>
      <c r="H145" s="400">
        <f>+E145*G145</f>
        <v>0</v>
      </c>
      <c r="I145" s="404">
        <f>F145*G145</f>
        <v>0</v>
      </c>
      <c r="J145" s="1"/>
      <c r="K145" s="1"/>
    </row>
    <row r="146" spans="1:11" ht="14.4" thickBot="1">
      <c r="F146" s="15"/>
      <c r="G146" s="395"/>
      <c r="H146" s="395"/>
      <c r="I146" s="395"/>
      <c r="J146" s="1"/>
      <c r="K146" s="1"/>
    </row>
    <row r="147" spans="1:11" ht="15" thickTop="1" thickBot="1">
      <c r="F147" s="10" t="s">
        <v>11</v>
      </c>
      <c r="G147" s="405"/>
      <c r="H147" s="396">
        <f>SUM(H123:H145)</f>
        <v>0</v>
      </c>
      <c r="I147" s="396">
        <f>SUM(I123:I145)</f>
        <v>0</v>
      </c>
    </row>
    <row r="148" spans="1:11" ht="14.4" thickTop="1">
      <c r="F148" s="7"/>
      <c r="G148" s="395"/>
      <c r="H148" s="395"/>
      <c r="I148" s="395"/>
      <c r="J148" s="1"/>
      <c r="K148" s="1"/>
    </row>
    <row r="149" spans="1:11">
      <c r="A149" s="11" t="s">
        <v>9</v>
      </c>
      <c r="B149" s="12"/>
      <c r="C149" s="5"/>
      <c r="G149" s="395"/>
      <c r="H149" s="395"/>
      <c r="I149" s="395"/>
      <c r="J149" s="1"/>
    </row>
    <row r="150" spans="1:11">
      <c r="G150" s="395"/>
      <c r="H150" s="395"/>
      <c r="I150" s="395"/>
      <c r="J150" s="1"/>
    </row>
    <row r="151" spans="1:11" s="48" customFormat="1">
      <c r="A151" s="11" t="s">
        <v>36</v>
      </c>
      <c r="B151" s="12"/>
      <c r="C151" s="5"/>
      <c r="D151" s="1"/>
      <c r="E151" s="1"/>
      <c r="F151" s="6"/>
      <c r="G151" s="395"/>
      <c r="H151" s="395"/>
      <c r="I151" s="395"/>
      <c r="J151" s="45"/>
    </row>
    <row r="152" spans="1:11">
      <c r="G152" s="395"/>
      <c r="H152" s="395"/>
      <c r="I152" s="395"/>
      <c r="J152" s="1"/>
      <c r="K152" s="1"/>
    </row>
    <row r="153" spans="1:11" ht="15" customHeight="1">
      <c r="A153" s="11" t="s">
        <v>37</v>
      </c>
      <c r="B153" s="12"/>
      <c r="C153" s="5"/>
      <c r="D153" s="45"/>
      <c r="E153" s="45"/>
      <c r="F153" s="46"/>
      <c r="G153" s="394"/>
      <c r="H153" s="394"/>
      <c r="I153" s="394"/>
      <c r="J153" s="1"/>
      <c r="K153" s="1"/>
    </row>
    <row r="154" spans="1:11">
      <c r="G154" s="395"/>
      <c r="H154" s="395"/>
      <c r="I154" s="395"/>
      <c r="J154" s="1"/>
      <c r="K154" s="1"/>
    </row>
    <row r="155" spans="1:11" ht="59.25" customHeight="1">
      <c r="A155" s="272" t="s">
        <v>1</v>
      </c>
      <c r="B155" s="271">
        <v>31130</v>
      </c>
      <c r="C155" s="273" t="s">
        <v>259</v>
      </c>
      <c r="D155" s="269" t="s">
        <v>88</v>
      </c>
      <c r="E155" s="269">
        <v>23</v>
      </c>
      <c r="F155" s="268">
        <v>102</v>
      </c>
      <c r="G155" s="399"/>
      <c r="H155" s="400">
        <f>+E155*G155</f>
        <v>0</v>
      </c>
      <c r="I155" s="400">
        <f>+F155*G155</f>
        <v>0</v>
      </c>
      <c r="J155" s="1"/>
      <c r="K155" s="1"/>
    </row>
    <row r="156" spans="1:11">
      <c r="G156" s="395"/>
      <c r="H156" s="395"/>
      <c r="I156" s="395"/>
      <c r="J156" s="1"/>
      <c r="K156" s="1"/>
    </row>
    <row r="157" spans="1:11" ht="60.75" customHeight="1">
      <c r="A157" s="272" t="s">
        <v>2</v>
      </c>
      <c r="B157" s="271">
        <v>31130</v>
      </c>
      <c r="C157" s="273" t="s">
        <v>258</v>
      </c>
      <c r="D157" s="269" t="s">
        <v>88</v>
      </c>
      <c r="E157" s="268">
        <v>126</v>
      </c>
      <c r="F157" s="268">
        <v>0</v>
      </c>
      <c r="G157" s="399"/>
      <c r="H157" s="400">
        <f>+E157*G157</f>
        <v>0</v>
      </c>
      <c r="I157" s="400">
        <f>+F157*G157</f>
        <v>0</v>
      </c>
      <c r="J157" s="1"/>
      <c r="K157" s="1"/>
    </row>
    <row r="158" spans="1:11">
      <c r="G158" s="395"/>
      <c r="H158" s="395"/>
      <c r="I158" s="395"/>
      <c r="J158" s="1"/>
      <c r="K158" s="1"/>
    </row>
    <row r="159" spans="1:11" ht="60" customHeight="1">
      <c r="A159" s="272" t="s">
        <v>4</v>
      </c>
      <c r="B159" s="271">
        <v>31130</v>
      </c>
      <c r="C159" s="273" t="s">
        <v>257</v>
      </c>
      <c r="D159" s="269" t="s">
        <v>88</v>
      </c>
      <c r="E159" s="268">
        <v>162</v>
      </c>
      <c r="F159" s="268">
        <v>0</v>
      </c>
      <c r="G159" s="399"/>
      <c r="H159" s="400">
        <f>+E159*G159</f>
        <v>0</v>
      </c>
      <c r="I159" s="400">
        <f>+F159*G159</f>
        <v>0</v>
      </c>
      <c r="J159" s="1"/>
      <c r="K159" s="1"/>
    </row>
    <row r="160" spans="1:11">
      <c r="G160" s="395"/>
      <c r="H160" s="395"/>
      <c r="I160" s="395"/>
      <c r="J160" s="1"/>
      <c r="K160" s="1"/>
    </row>
    <row r="161" spans="1:13" ht="75.75" customHeight="1">
      <c r="A161" s="272" t="s">
        <v>13</v>
      </c>
      <c r="B161" s="179">
        <v>31170</v>
      </c>
      <c r="C161" s="180" t="s">
        <v>256</v>
      </c>
      <c r="D161" s="168" t="s">
        <v>88</v>
      </c>
      <c r="E161" s="168">
        <v>13.6</v>
      </c>
      <c r="F161" s="181">
        <v>72</v>
      </c>
      <c r="G161" s="403"/>
      <c r="H161" s="400">
        <f>+E161*G161</f>
        <v>0</v>
      </c>
      <c r="I161" s="404">
        <f>+F161*G161</f>
        <v>0</v>
      </c>
    </row>
    <row r="162" spans="1:13">
      <c r="G162" s="395"/>
      <c r="H162" s="395"/>
      <c r="I162" s="395"/>
      <c r="J162" s="1"/>
      <c r="K162" s="1"/>
    </row>
    <row r="163" spans="1:13" ht="75.75" customHeight="1">
      <c r="A163" s="272" t="s">
        <v>18</v>
      </c>
      <c r="B163" s="179">
        <v>31170</v>
      </c>
      <c r="C163" s="180" t="s">
        <v>255</v>
      </c>
      <c r="D163" s="168" t="s">
        <v>88</v>
      </c>
      <c r="E163" s="168">
        <v>36.5</v>
      </c>
      <c r="F163" s="181">
        <v>0</v>
      </c>
      <c r="G163" s="403"/>
      <c r="H163" s="400">
        <f>+E163*G163</f>
        <v>0</v>
      </c>
      <c r="I163" s="404">
        <f>+F163*G163</f>
        <v>0</v>
      </c>
    </row>
    <row r="164" spans="1:13">
      <c r="G164" s="395"/>
      <c r="H164" s="395"/>
      <c r="I164" s="395"/>
      <c r="J164" s="1"/>
      <c r="K164" s="1"/>
    </row>
    <row r="165" spans="1:13" ht="75.75" customHeight="1">
      <c r="A165" s="272" t="s">
        <v>15</v>
      </c>
      <c r="B165" s="179">
        <v>31170</v>
      </c>
      <c r="C165" s="180" t="s">
        <v>254</v>
      </c>
      <c r="D165" s="168" t="s">
        <v>88</v>
      </c>
      <c r="E165" s="168">
        <v>46.9</v>
      </c>
      <c r="F165" s="181">
        <v>0</v>
      </c>
      <c r="G165" s="403"/>
      <c r="H165" s="400">
        <f>+E165*G165</f>
        <v>0</v>
      </c>
      <c r="I165" s="404">
        <f>+F165*G165</f>
        <v>0</v>
      </c>
    </row>
    <row r="166" spans="1:13">
      <c r="G166" s="395"/>
      <c r="H166" s="395"/>
      <c r="I166" s="395"/>
      <c r="J166" s="1"/>
      <c r="K166" s="1"/>
    </row>
    <row r="167" spans="1:13" ht="15" customHeight="1">
      <c r="A167" s="11" t="s">
        <v>416</v>
      </c>
      <c r="B167" s="12"/>
      <c r="C167" s="5"/>
      <c r="D167" s="45"/>
      <c r="E167" s="45"/>
      <c r="F167" s="46"/>
      <c r="G167" s="394"/>
      <c r="H167" s="394"/>
      <c r="I167" s="394"/>
    </row>
    <row r="168" spans="1:13" ht="15">
      <c r="G168" s="395"/>
      <c r="H168" s="395"/>
      <c r="I168" s="395"/>
      <c r="M168" s="47"/>
    </row>
    <row r="169" spans="1:13" ht="55.2">
      <c r="A169" s="272" t="s">
        <v>19</v>
      </c>
      <c r="B169" s="271">
        <v>31236</v>
      </c>
      <c r="C169" s="273" t="s">
        <v>415</v>
      </c>
      <c r="D169" s="269" t="s">
        <v>88</v>
      </c>
      <c r="E169" s="269">
        <v>24</v>
      </c>
      <c r="F169" s="268">
        <v>96</v>
      </c>
      <c r="G169" s="399"/>
      <c r="H169" s="400">
        <f>+E169*G169</f>
        <v>0</v>
      </c>
      <c r="I169" s="400">
        <f>+F169*G169</f>
        <v>0</v>
      </c>
    </row>
    <row r="170" spans="1:13">
      <c r="G170" s="395"/>
      <c r="H170" s="395"/>
      <c r="I170" s="395"/>
    </row>
    <row r="171" spans="1:13">
      <c r="A171" s="11" t="s">
        <v>50</v>
      </c>
      <c r="B171" s="12"/>
      <c r="C171" s="5"/>
      <c r="D171" s="623"/>
      <c r="E171" s="623"/>
      <c r="F171" s="61"/>
      <c r="G171" s="401"/>
      <c r="H171" s="401"/>
      <c r="I171" s="401"/>
    </row>
    <row r="172" spans="1:13">
      <c r="A172" s="11"/>
      <c r="B172" s="12"/>
      <c r="C172" s="5"/>
      <c r="D172" s="623"/>
      <c r="E172" s="623"/>
      <c r="F172" s="61"/>
      <c r="G172" s="401"/>
      <c r="H172" s="401"/>
      <c r="I172" s="401"/>
    </row>
    <row r="173" spans="1:13" ht="55.2">
      <c r="A173" s="177" t="s">
        <v>20</v>
      </c>
      <c r="B173" s="161">
        <v>31555</v>
      </c>
      <c r="C173" s="162" t="s">
        <v>94</v>
      </c>
      <c r="D173" s="168" t="s">
        <v>86</v>
      </c>
      <c r="E173" s="168">
        <v>81</v>
      </c>
      <c r="F173" s="171">
        <v>30</v>
      </c>
      <c r="G173" s="403"/>
      <c r="H173" s="400">
        <f>+E173*G173</f>
        <v>0</v>
      </c>
      <c r="I173" s="404">
        <f>F173*G173</f>
        <v>0</v>
      </c>
      <c r="M173" s="47"/>
    </row>
    <row r="174" spans="1:13" ht="15">
      <c r="A174" s="623"/>
      <c r="B174" s="623"/>
      <c r="C174" s="623"/>
      <c r="D174" s="623"/>
      <c r="E174" s="623"/>
      <c r="F174" s="61"/>
      <c r="G174" s="401"/>
      <c r="H174" s="401"/>
      <c r="I174" s="401"/>
      <c r="M174" s="47"/>
    </row>
    <row r="175" spans="1:13" ht="55.2">
      <c r="A175" s="177" t="s">
        <v>21</v>
      </c>
      <c r="B175" s="161">
        <v>31555</v>
      </c>
      <c r="C175" s="162" t="s">
        <v>253</v>
      </c>
      <c r="D175" s="168" t="s">
        <v>86</v>
      </c>
      <c r="E175" s="168">
        <v>128</v>
      </c>
      <c r="F175" s="171">
        <v>0</v>
      </c>
      <c r="G175" s="403"/>
      <c r="H175" s="400">
        <f>+E175*G175</f>
        <v>0</v>
      </c>
      <c r="I175" s="404">
        <f>F175*G175</f>
        <v>0</v>
      </c>
    </row>
    <row r="176" spans="1:13" ht="13.2">
      <c r="A176" s="623"/>
      <c r="B176" s="623"/>
      <c r="C176" s="623"/>
      <c r="D176" s="623"/>
      <c r="E176" s="623"/>
      <c r="F176" s="61"/>
      <c r="G176" s="401"/>
      <c r="H176" s="401"/>
      <c r="I176" s="401"/>
    </row>
    <row r="177" spans="1:9" ht="55.2">
      <c r="A177" s="177" t="s">
        <v>22</v>
      </c>
      <c r="B177" s="161">
        <v>31555</v>
      </c>
      <c r="C177" s="162" t="s">
        <v>252</v>
      </c>
      <c r="D177" s="168" t="s">
        <v>86</v>
      </c>
      <c r="E177" s="168">
        <v>52</v>
      </c>
      <c r="F177" s="171">
        <v>0</v>
      </c>
      <c r="G177" s="403"/>
      <c r="H177" s="400">
        <f>+E177*G177</f>
        <v>0</v>
      </c>
      <c r="I177" s="404">
        <f>F177*G177</f>
        <v>0</v>
      </c>
    </row>
    <row r="178" spans="1:9">
      <c r="A178" s="11"/>
      <c r="B178" s="12"/>
      <c r="C178" s="5"/>
      <c r="D178" s="623"/>
      <c r="E178" s="623"/>
      <c r="F178" s="61"/>
      <c r="G178" s="401"/>
      <c r="H178" s="401"/>
      <c r="I178" s="401"/>
    </row>
    <row r="179" spans="1:9">
      <c r="A179" s="11" t="s">
        <v>51</v>
      </c>
      <c r="F179" s="34"/>
      <c r="G179" s="395"/>
      <c r="H179" s="395"/>
      <c r="I179" s="395"/>
    </row>
    <row r="180" spans="1:9">
      <c r="A180" s="11"/>
      <c r="F180" s="34"/>
      <c r="G180" s="395"/>
      <c r="H180" s="395"/>
      <c r="I180" s="395"/>
    </row>
    <row r="181" spans="1:9">
      <c r="A181" s="11" t="s">
        <v>52</v>
      </c>
      <c r="F181" s="34"/>
      <c r="G181" s="395"/>
      <c r="H181" s="395"/>
      <c r="I181" s="395"/>
    </row>
    <row r="182" spans="1:9">
      <c r="A182" s="11"/>
      <c r="F182" s="34"/>
      <c r="G182" s="395"/>
      <c r="H182" s="395"/>
      <c r="I182" s="395"/>
    </row>
    <row r="183" spans="1:9" ht="60" customHeight="1">
      <c r="A183" s="177" t="s">
        <v>23</v>
      </c>
      <c r="B183" s="161">
        <v>32237</v>
      </c>
      <c r="C183" s="162" t="s">
        <v>79</v>
      </c>
      <c r="D183" s="168" t="s">
        <v>86</v>
      </c>
      <c r="E183" s="168">
        <v>81</v>
      </c>
      <c r="F183" s="171">
        <v>30</v>
      </c>
      <c r="G183" s="403"/>
      <c r="H183" s="400">
        <f>+E183*G183</f>
        <v>0</v>
      </c>
      <c r="I183" s="404">
        <f>F183*G183</f>
        <v>0</v>
      </c>
    </row>
    <row r="184" spans="1:9">
      <c r="F184" s="34"/>
      <c r="G184" s="395"/>
      <c r="H184" s="395"/>
      <c r="I184" s="395"/>
    </row>
    <row r="185" spans="1:9" ht="60" customHeight="1">
      <c r="A185" s="177" t="s">
        <v>24</v>
      </c>
      <c r="B185" s="161">
        <v>32237</v>
      </c>
      <c r="C185" s="162" t="s">
        <v>251</v>
      </c>
      <c r="D185" s="168" t="s">
        <v>86</v>
      </c>
      <c r="E185" s="168">
        <v>0</v>
      </c>
      <c r="F185" s="171">
        <v>1393.2</v>
      </c>
      <c r="G185" s="403"/>
      <c r="H185" s="400">
        <f>+E185*G185</f>
        <v>0</v>
      </c>
      <c r="I185" s="404">
        <f>F185*G185</f>
        <v>0</v>
      </c>
    </row>
    <row r="186" spans="1:9">
      <c r="F186" s="34"/>
      <c r="G186" s="395"/>
      <c r="H186" s="395"/>
      <c r="I186" s="395"/>
    </row>
    <row r="187" spans="1:9" ht="60" customHeight="1">
      <c r="A187" s="177" t="s">
        <v>25</v>
      </c>
      <c r="B187" s="161">
        <v>32242</v>
      </c>
      <c r="C187" s="162" t="s">
        <v>250</v>
      </c>
      <c r="D187" s="168" t="s">
        <v>86</v>
      </c>
      <c r="E187" s="168">
        <v>128</v>
      </c>
      <c r="F187" s="171">
        <v>0</v>
      </c>
      <c r="G187" s="403"/>
      <c r="H187" s="400">
        <f>+E187*G187</f>
        <v>0</v>
      </c>
      <c r="I187" s="404">
        <f>F187*G187</f>
        <v>0</v>
      </c>
    </row>
    <row r="188" spans="1:9">
      <c r="F188" s="34"/>
      <c r="G188" s="395"/>
      <c r="H188" s="395"/>
      <c r="I188" s="395"/>
    </row>
    <row r="189" spans="1:9" ht="60" customHeight="1">
      <c r="A189" s="177" t="s">
        <v>63</v>
      </c>
      <c r="B189" s="161">
        <v>32242</v>
      </c>
      <c r="C189" s="162" t="s">
        <v>249</v>
      </c>
      <c r="D189" s="168" t="s">
        <v>86</v>
      </c>
      <c r="E189" s="168">
        <v>52</v>
      </c>
      <c r="F189" s="171">
        <v>0</v>
      </c>
      <c r="G189" s="403"/>
      <c r="H189" s="400">
        <f>+E189*G189</f>
        <v>0</v>
      </c>
      <c r="I189" s="404">
        <f>F189*G189</f>
        <v>0</v>
      </c>
    </row>
    <row r="190" spans="1:9">
      <c r="F190" s="34"/>
      <c r="G190" s="395"/>
      <c r="H190" s="395"/>
      <c r="I190" s="395"/>
    </row>
    <row r="191" spans="1:9" ht="55.2">
      <c r="A191" s="177" t="s">
        <v>64</v>
      </c>
      <c r="B191" s="161">
        <v>32243</v>
      </c>
      <c r="C191" s="162" t="s">
        <v>84</v>
      </c>
      <c r="D191" s="168" t="s">
        <v>86</v>
      </c>
      <c r="E191" s="168">
        <v>231.2</v>
      </c>
      <c r="F191" s="171">
        <v>0</v>
      </c>
      <c r="G191" s="403"/>
      <c r="H191" s="400">
        <f>+E191*G191</f>
        <v>0</v>
      </c>
      <c r="I191" s="404">
        <f>F191*G191</f>
        <v>0</v>
      </c>
    </row>
    <row r="192" spans="1:9">
      <c r="F192" s="34"/>
      <c r="G192" s="395"/>
      <c r="H192" s="395"/>
      <c r="I192" s="395"/>
    </row>
    <row r="193" spans="1:11" ht="55.2">
      <c r="A193" s="177" t="s">
        <v>68</v>
      </c>
      <c r="B193" s="161">
        <v>32243</v>
      </c>
      <c r="C193" s="162" t="s">
        <v>83</v>
      </c>
      <c r="D193" s="168" t="s">
        <v>86</v>
      </c>
      <c r="E193" s="168">
        <v>424</v>
      </c>
      <c r="F193" s="171">
        <v>0</v>
      </c>
      <c r="G193" s="403"/>
      <c r="H193" s="400">
        <f>+E193*G193</f>
        <v>0</v>
      </c>
      <c r="I193" s="404">
        <f>F193*G193</f>
        <v>0</v>
      </c>
    </row>
    <row r="194" spans="1:11">
      <c r="F194" s="34"/>
      <c r="G194" s="395"/>
      <c r="H194" s="395"/>
      <c r="I194" s="395"/>
    </row>
    <row r="195" spans="1:11">
      <c r="A195" s="11" t="s">
        <v>91</v>
      </c>
      <c r="F195" s="34"/>
      <c r="G195" s="395"/>
      <c r="H195" s="395"/>
      <c r="I195" s="395"/>
    </row>
    <row r="196" spans="1:11">
      <c r="F196" s="34"/>
      <c r="G196" s="395"/>
      <c r="H196" s="395"/>
      <c r="I196" s="395"/>
    </row>
    <row r="197" spans="1:11" ht="96.6">
      <c r="A197" s="177" t="s">
        <v>69</v>
      </c>
      <c r="B197" s="161">
        <v>34112</v>
      </c>
      <c r="C197" s="162" t="s">
        <v>423</v>
      </c>
      <c r="D197" s="168" t="s">
        <v>86</v>
      </c>
      <c r="E197" s="168">
        <v>199.5</v>
      </c>
      <c r="F197" s="171">
        <v>0</v>
      </c>
      <c r="G197" s="403"/>
      <c r="H197" s="400">
        <f>+E197*G197</f>
        <v>0</v>
      </c>
      <c r="I197" s="404">
        <f>F197*G197</f>
        <v>0</v>
      </c>
    </row>
    <row r="198" spans="1:11">
      <c r="F198" s="34"/>
      <c r="G198" s="395"/>
      <c r="H198" s="395"/>
      <c r="I198" s="395"/>
    </row>
    <row r="199" spans="1:11" ht="92.25" customHeight="1">
      <c r="A199" s="177" t="s">
        <v>70</v>
      </c>
      <c r="B199" s="161">
        <v>34411</v>
      </c>
      <c r="C199" s="162" t="s">
        <v>95</v>
      </c>
      <c r="D199" s="168" t="s">
        <v>86</v>
      </c>
      <c r="E199" s="168">
        <v>52</v>
      </c>
      <c r="F199" s="171">
        <v>270</v>
      </c>
      <c r="G199" s="403"/>
      <c r="H199" s="400">
        <f>+E199*G199</f>
        <v>0</v>
      </c>
      <c r="I199" s="404">
        <f>F199*G199</f>
        <v>0</v>
      </c>
    </row>
    <row r="200" spans="1:11">
      <c r="F200" s="34"/>
      <c r="G200" s="395"/>
      <c r="H200" s="395"/>
      <c r="I200" s="395"/>
    </row>
    <row r="201" spans="1:11" ht="82.8">
      <c r="A201" s="177" t="s">
        <v>82</v>
      </c>
      <c r="B201" s="161">
        <v>34901</v>
      </c>
      <c r="C201" s="162" t="s">
        <v>248</v>
      </c>
      <c r="D201" s="168" t="s">
        <v>86</v>
      </c>
      <c r="E201" s="168">
        <v>40.700000000000003</v>
      </c>
      <c r="F201" s="171">
        <v>0</v>
      </c>
      <c r="G201" s="403"/>
      <c r="H201" s="400">
        <f>+E201*G201</f>
        <v>0</v>
      </c>
      <c r="I201" s="404">
        <f>F201*G201</f>
        <v>0</v>
      </c>
    </row>
    <row r="202" spans="1:11">
      <c r="F202" s="34"/>
      <c r="G202" s="395"/>
      <c r="H202" s="395"/>
      <c r="I202" s="395"/>
      <c r="J202" s="1"/>
      <c r="K202" s="1"/>
    </row>
    <row r="203" spans="1:11" ht="90.75" customHeight="1">
      <c r="A203" s="177" t="s">
        <v>93</v>
      </c>
      <c r="B203" s="161">
        <v>34902</v>
      </c>
      <c r="C203" s="162" t="s">
        <v>96</v>
      </c>
      <c r="D203" s="168" t="s">
        <v>86</v>
      </c>
      <c r="E203" s="168">
        <v>267.2</v>
      </c>
      <c r="F203" s="171">
        <v>0</v>
      </c>
      <c r="G203" s="403"/>
      <c r="H203" s="400">
        <f>+E203*G203</f>
        <v>0</v>
      </c>
      <c r="I203" s="404">
        <f>F203*G203</f>
        <v>0</v>
      </c>
      <c r="J203" s="1"/>
      <c r="K203" s="1"/>
    </row>
    <row r="204" spans="1:11">
      <c r="F204" s="34"/>
      <c r="G204" s="395"/>
      <c r="H204" s="395"/>
      <c r="I204" s="395"/>
    </row>
    <row r="205" spans="1:11" ht="33.75" customHeight="1">
      <c r="A205" s="177" t="s">
        <v>182</v>
      </c>
      <c r="B205" s="161">
        <v>34903</v>
      </c>
      <c r="C205" s="162" t="s">
        <v>92</v>
      </c>
      <c r="D205" s="168" t="s">
        <v>86</v>
      </c>
      <c r="E205" s="168">
        <v>42.6</v>
      </c>
      <c r="F205" s="171">
        <v>0</v>
      </c>
      <c r="G205" s="403"/>
      <c r="H205" s="400">
        <f>+E205*G205</f>
        <v>0</v>
      </c>
      <c r="I205" s="404">
        <f>F205*G205</f>
        <v>0</v>
      </c>
    </row>
    <row r="206" spans="1:11">
      <c r="B206" s="186"/>
      <c r="D206" s="17"/>
      <c r="E206" s="34"/>
      <c r="F206" s="34"/>
      <c r="G206" s="395"/>
      <c r="H206" s="395"/>
      <c r="I206" s="395"/>
    </row>
    <row r="207" spans="1:11" ht="132" customHeight="1">
      <c r="A207" s="177" t="s">
        <v>184</v>
      </c>
      <c r="B207" s="161">
        <v>34920</v>
      </c>
      <c r="C207" s="187" t="s">
        <v>166</v>
      </c>
      <c r="D207" s="168" t="s">
        <v>86</v>
      </c>
      <c r="E207" s="171">
        <v>2</v>
      </c>
      <c r="F207" s="171">
        <v>0</v>
      </c>
      <c r="G207" s="403"/>
      <c r="H207" s="400">
        <f>+E207*G207</f>
        <v>0</v>
      </c>
      <c r="I207" s="400">
        <f>+F207*G207</f>
        <v>0</v>
      </c>
    </row>
    <row r="208" spans="1:11">
      <c r="F208" s="34"/>
      <c r="G208" s="395"/>
      <c r="H208" s="395"/>
      <c r="I208" s="395"/>
    </row>
    <row r="209" spans="1:9">
      <c r="A209" s="11" t="s">
        <v>53</v>
      </c>
      <c r="F209" s="34"/>
      <c r="G209" s="395"/>
      <c r="H209" s="395"/>
      <c r="I209" s="395"/>
    </row>
    <row r="210" spans="1:9">
      <c r="F210" s="34"/>
      <c r="G210" s="395"/>
      <c r="H210" s="395"/>
      <c r="I210" s="395"/>
    </row>
    <row r="211" spans="1:9">
      <c r="A211" s="11" t="s">
        <v>54</v>
      </c>
      <c r="F211" s="34"/>
      <c r="G211" s="395"/>
      <c r="H211" s="395"/>
      <c r="I211" s="395"/>
    </row>
    <row r="212" spans="1:9">
      <c r="F212" s="34"/>
      <c r="G212" s="395"/>
      <c r="H212" s="395"/>
      <c r="I212" s="395"/>
    </row>
    <row r="213" spans="1:9" ht="55.2">
      <c r="A213" s="177" t="s">
        <v>185</v>
      </c>
      <c r="B213" s="620">
        <v>35256</v>
      </c>
      <c r="C213" s="162" t="s">
        <v>418</v>
      </c>
      <c r="D213" s="163" t="s">
        <v>87</v>
      </c>
      <c r="E213" s="163">
        <v>433.5</v>
      </c>
      <c r="F213" s="169">
        <v>0</v>
      </c>
      <c r="G213" s="403"/>
      <c r="H213" s="400">
        <f>+E213*G213</f>
        <v>0</v>
      </c>
      <c r="I213" s="404">
        <f>+F213*G213</f>
        <v>0</v>
      </c>
    </row>
    <row r="214" spans="1:9">
      <c r="A214" s="49"/>
      <c r="B214" s="52"/>
      <c r="C214" s="53"/>
      <c r="D214" s="50"/>
      <c r="E214" s="50"/>
      <c r="F214" s="51"/>
      <c r="G214" s="406"/>
      <c r="H214" s="406"/>
      <c r="I214" s="406"/>
    </row>
    <row r="215" spans="1:9" ht="62.25" customHeight="1">
      <c r="A215" s="177" t="s">
        <v>187</v>
      </c>
      <c r="B215" s="620">
        <v>35256</v>
      </c>
      <c r="C215" s="162" t="s">
        <v>419</v>
      </c>
      <c r="D215" s="163" t="s">
        <v>87</v>
      </c>
      <c r="E215" s="163">
        <v>48.2</v>
      </c>
      <c r="F215" s="169">
        <v>4.2</v>
      </c>
      <c r="G215" s="403"/>
      <c r="H215" s="400">
        <f>+E215*G215</f>
        <v>0</v>
      </c>
      <c r="I215" s="404">
        <f>+F215*G215</f>
        <v>0</v>
      </c>
    </row>
    <row r="216" spans="1:9" s="60" customFormat="1">
      <c r="A216" s="49"/>
      <c r="B216" s="52"/>
      <c r="C216" s="53"/>
      <c r="D216" s="50"/>
      <c r="E216" s="50"/>
      <c r="F216" s="51"/>
      <c r="G216" s="406"/>
      <c r="H216" s="406"/>
      <c r="I216" s="406"/>
    </row>
    <row r="217" spans="1:9" s="60" customFormat="1" ht="55.2">
      <c r="A217" s="177" t="s">
        <v>189</v>
      </c>
      <c r="B217" s="620">
        <v>35256</v>
      </c>
      <c r="C217" s="162" t="s">
        <v>420</v>
      </c>
      <c r="D217" s="163" t="s">
        <v>87</v>
      </c>
      <c r="E217" s="163">
        <v>18.399999999999999</v>
      </c>
      <c r="F217" s="169">
        <v>108</v>
      </c>
      <c r="G217" s="403"/>
      <c r="H217" s="400">
        <f>+E217*G217</f>
        <v>0</v>
      </c>
      <c r="I217" s="404">
        <f>+F217*G217</f>
        <v>0</v>
      </c>
    </row>
    <row r="218" spans="1:9" s="60" customFormat="1">
      <c r="A218" s="49"/>
      <c r="B218" s="52"/>
      <c r="C218" s="53"/>
      <c r="D218" s="50"/>
      <c r="E218" s="50"/>
      <c r="F218" s="51"/>
      <c r="G218" s="406"/>
      <c r="H218" s="406"/>
      <c r="I218" s="406"/>
    </row>
    <row r="219" spans="1:9" ht="58.5" customHeight="1">
      <c r="A219" s="177" t="s">
        <v>192</v>
      </c>
      <c r="B219" s="620">
        <v>35262</v>
      </c>
      <c r="C219" s="162" t="s">
        <v>431</v>
      </c>
      <c r="D219" s="163" t="s">
        <v>87</v>
      </c>
      <c r="E219" s="163">
        <v>356</v>
      </c>
      <c r="F219" s="169">
        <v>0</v>
      </c>
      <c r="G219" s="403"/>
      <c r="H219" s="400">
        <f>+E219*G219</f>
        <v>0</v>
      </c>
      <c r="I219" s="404">
        <f>+F219*G219</f>
        <v>0</v>
      </c>
    </row>
    <row r="220" spans="1:9" ht="14.4" thickBot="1">
      <c r="G220" s="395"/>
      <c r="H220" s="395"/>
      <c r="I220" s="395"/>
    </row>
    <row r="221" spans="1:9" ht="15" thickTop="1" thickBot="1">
      <c r="F221" s="10" t="s">
        <v>11</v>
      </c>
      <c r="G221" s="405"/>
      <c r="H221" s="396">
        <f>SUM(H155:H219)</f>
        <v>0</v>
      </c>
      <c r="I221" s="396">
        <f>SUM(I155:I219)</f>
        <v>0</v>
      </c>
    </row>
    <row r="222" spans="1:9" ht="14.4" thickTop="1">
      <c r="F222" s="7"/>
      <c r="G222" s="395"/>
      <c r="H222" s="395"/>
      <c r="I222" s="395"/>
    </row>
    <row r="223" spans="1:9">
      <c r="A223" s="11" t="s">
        <v>16</v>
      </c>
      <c r="B223" s="12"/>
      <c r="C223" s="5"/>
      <c r="G223" s="395"/>
      <c r="H223" s="395"/>
      <c r="I223" s="395"/>
    </row>
    <row r="224" spans="1:9">
      <c r="A224" s="11"/>
      <c r="B224" s="12"/>
      <c r="C224" s="5"/>
      <c r="G224" s="395"/>
      <c r="H224" s="395"/>
      <c r="I224" s="395"/>
    </row>
    <row r="225" spans="1:9">
      <c r="A225" s="11" t="s">
        <v>39</v>
      </c>
      <c r="B225" s="12"/>
      <c r="C225" s="5"/>
      <c r="G225" s="395"/>
      <c r="H225" s="395"/>
      <c r="I225" s="395"/>
    </row>
    <row r="226" spans="1:9">
      <c r="G226" s="395"/>
      <c r="H226" s="395"/>
      <c r="I226" s="395"/>
    </row>
    <row r="227" spans="1:9" ht="41.4">
      <c r="A227" s="272" t="s">
        <v>1</v>
      </c>
      <c r="B227" s="271">
        <v>61123</v>
      </c>
      <c r="C227" s="273" t="s">
        <v>38</v>
      </c>
      <c r="D227" s="269" t="s">
        <v>3</v>
      </c>
      <c r="E227" s="269">
        <v>3</v>
      </c>
      <c r="F227" s="268">
        <v>0</v>
      </c>
      <c r="G227" s="399"/>
      <c r="H227" s="400">
        <f>+E227*G227</f>
        <v>0</v>
      </c>
      <c r="I227" s="400">
        <f>+F227*G227</f>
        <v>0</v>
      </c>
    </row>
    <row r="228" spans="1:9">
      <c r="G228" s="395"/>
      <c r="H228" s="395"/>
      <c r="I228" s="395"/>
    </row>
    <row r="229" spans="1:9" ht="55.2">
      <c r="A229" s="272" t="s">
        <v>2</v>
      </c>
      <c r="B229" s="271">
        <v>61216</v>
      </c>
      <c r="C229" s="162" t="s">
        <v>55</v>
      </c>
      <c r="D229" s="269" t="s">
        <v>3</v>
      </c>
      <c r="E229" s="269">
        <v>1</v>
      </c>
      <c r="F229" s="268">
        <v>0</v>
      </c>
      <c r="G229" s="399"/>
      <c r="H229" s="400">
        <f>+E229*G229</f>
        <v>0</v>
      </c>
      <c r="I229" s="400">
        <f>+F229*G229</f>
        <v>0</v>
      </c>
    </row>
    <row r="230" spans="1:9">
      <c r="G230" s="395"/>
      <c r="H230" s="395"/>
      <c r="I230" s="395"/>
    </row>
    <row r="231" spans="1:9" ht="55.2">
      <c r="A231" s="272" t="s">
        <v>4</v>
      </c>
      <c r="B231" s="271">
        <v>61217</v>
      </c>
      <c r="C231" s="162" t="s">
        <v>97</v>
      </c>
      <c r="D231" s="269" t="s">
        <v>3</v>
      </c>
      <c r="E231" s="269">
        <v>1</v>
      </c>
      <c r="F231" s="268">
        <v>0</v>
      </c>
      <c r="G231" s="399"/>
      <c r="H231" s="400">
        <f>+E231*G231</f>
        <v>0</v>
      </c>
      <c r="I231" s="400">
        <f>+F231*G231</f>
        <v>0</v>
      </c>
    </row>
    <row r="232" spans="1:9">
      <c r="G232" s="395"/>
      <c r="H232" s="395"/>
      <c r="I232" s="395"/>
    </row>
    <row r="233" spans="1:9" ht="55.2">
      <c r="A233" s="272" t="s">
        <v>13</v>
      </c>
      <c r="B233" s="271">
        <v>61219</v>
      </c>
      <c r="C233" s="162" t="s">
        <v>98</v>
      </c>
      <c r="D233" s="269" t="s">
        <v>3</v>
      </c>
      <c r="E233" s="269">
        <v>1</v>
      </c>
      <c r="F233" s="268">
        <v>0</v>
      </c>
      <c r="G233" s="399"/>
      <c r="H233" s="400">
        <f>+E233*G233</f>
        <v>0</v>
      </c>
      <c r="I233" s="400">
        <f>+F233*G233</f>
        <v>0</v>
      </c>
    </row>
    <row r="234" spans="1:9">
      <c r="G234" s="395"/>
      <c r="H234" s="395"/>
      <c r="I234" s="395"/>
    </row>
    <row r="235" spans="1:9" ht="69">
      <c r="A235" s="272" t="s">
        <v>18</v>
      </c>
      <c r="B235" s="161">
        <v>61642</v>
      </c>
      <c r="C235" s="162" t="s">
        <v>247</v>
      </c>
      <c r="D235" s="163" t="s">
        <v>3</v>
      </c>
      <c r="E235" s="163">
        <v>1</v>
      </c>
      <c r="F235" s="169">
        <v>0</v>
      </c>
      <c r="G235" s="403"/>
      <c r="H235" s="400">
        <f>+E235*G235</f>
        <v>0</v>
      </c>
      <c r="I235" s="404">
        <f>+F235*G235</f>
        <v>0</v>
      </c>
    </row>
    <row r="236" spans="1:9">
      <c r="G236" s="395"/>
      <c r="H236" s="395"/>
      <c r="I236" s="395"/>
    </row>
    <row r="237" spans="1:9" ht="85.2">
      <c r="A237" s="272" t="s">
        <v>15</v>
      </c>
      <c r="B237" s="161">
        <v>61723</v>
      </c>
      <c r="C237" s="162" t="s">
        <v>246</v>
      </c>
      <c r="D237" s="163" t="s">
        <v>3</v>
      </c>
      <c r="E237" s="163">
        <v>3</v>
      </c>
      <c r="F237" s="169">
        <v>0</v>
      </c>
      <c r="G237" s="403"/>
      <c r="H237" s="400">
        <f>+E237*G237</f>
        <v>0</v>
      </c>
      <c r="I237" s="404">
        <f>+F237*G237</f>
        <v>0</v>
      </c>
    </row>
    <row r="238" spans="1:9">
      <c r="G238" s="395"/>
      <c r="H238" s="395"/>
      <c r="I238" s="395"/>
    </row>
    <row r="239" spans="1:9">
      <c r="A239" s="54" t="s">
        <v>56</v>
      </c>
      <c r="B239" s="55"/>
      <c r="C239" s="56"/>
      <c r="D239" s="57"/>
      <c r="E239" s="57"/>
      <c r="F239" s="58"/>
      <c r="G239" s="407"/>
      <c r="H239" s="407"/>
      <c r="I239" s="407"/>
    </row>
    <row r="240" spans="1:9">
      <c r="A240" s="54"/>
      <c r="B240" s="55"/>
      <c r="C240" s="56"/>
      <c r="D240" s="57"/>
      <c r="E240" s="57"/>
      <c r="F240" s="58"/>
      <c r="G240" s="407"/>
      <c r="H240" s="407"/>
      <c r="I240" s="407"/>
    </row>
    <row r="241" spans="1:9" ht="126.6">
      <c r="A241" s="188" t="s">
        <v>19</v>
      </c>
      <c r="B241" s="161">
        <v>62122</v>
      </c>
      <c r="C241" s="162" t="s">
        <v>89</v>
      </c>
      <c r="D241" s="189" t="s">
        <v>87</v>
      </c>
      <c r="E241" s="189">
        <v>0</v>
      </c>
      <c r="F241" s="169">
        <v>300</v>
      </c>
      <c r="G241" s="403"/>
      <c r="H241" s="400">
        <f>+E241*G241</f>
        <v>0</v>
      </c>
      <c r="I241" s="404">
        <f>+F241*G241</f>
        <v>0</v>
      </c>
    </row>
    <row r="242" spans="1:9">
      <c r="D242" s="70"/>
      <c r="E242" s="70"/>
      <c r="G242" s="395"/>
      <c r="H242" s="395"/>
      <c r="I242" s="395"/>
    </row>
    <row r="243" spans="1:9" ht="126" customHeight="1">
      <c r="A243" s="188" t="s">
        <v>20</v>
      </c>
      <c r="B243" s="271">
        <v>62165</v>
      </c>
      <c r="C243" s="273" t="s">
        <v>177</v>
      </c>
      <c r="D243" s="275" t="s">
        <v>86</v>
      </c>
      <c r="E243" s="274">
        <v>4.5</v>
      </c>
      <c r="F243" s="267">
        <v>0</v>
      </c>
      <c r="G243" s="399"/>
      <c r="H243" s="404">
        <f>+E243*G243</f>
        <v>0</v>
      </c>
      <c r="I243" s="404">
        <f>+F243*G243</f>
        <v>0</v>
      </c>
    </row>
    <row r="244" spans="1:9">
      <c r="B244" s="55"/>
      <c r="C244" s="56"/>
      <c r="D244" s="57"/>
      <c r="E244" s="194"/>
      <c r="F244" s="59"/>
      <c r="G244" s="407"/>
      <c r="H244" s="401"/>
      <c r="I244" s="401"/>
    </row>
    <row r="245" spans="1:9" ht="156.6">
      <c r="A245" s="188" t="s">
        <v>21</v>
      </c>
      <c r="B245" s="271">
        <v>62200</v>
      </c>
      <c r="C245" s="273" t="s">
        <v>179</v>
      </c>
      <c r="D245" s="275" t="s">
        <v>86</v>
      </c>
      <c r="E245" s="274">
        <v>14.4</v>
      </c>
      <c r="F245" s="267">
        <v>0</v>
      </c>
      <c r="G245" s="399"/>
      <c r="H245" s="400">
        <f>+E245*G245</f>
        <v>0</v>
      </c>
      <c r="I245" s="404">
        <f>+F245*G245</f>
        <v>0</v>
      </c>
    </row>
    <row r="246" spans="1:9">
      <c r="B246" s="55"/>
      <c r="C246" s="56"/>
      <c r="D246" s="57"/>
      <c r="E246" s="194"/>
      <c r="F246" s="59"/>
      <c r="G246" s="407"/>
      <c r="H246" s="401"/>
      <c r="I246" s="401"/>
    </row>
    <row r="247" spans="1:9" ht="115.2">
      <c r="A247" s="188" t="s">
        <v>22</v>
      </c>
      <c r="B247" s="161">
        <v>62224</v>
      </c>
      <c r="C247" s="162" t="s">
        <v>90</v>
      </c>
      <c r="D247" s="163" t="s">
        <v>86</v>
      </c>
      <c r="E247" s="163">
        <v>0</v>
      </c>
      <c r="F247" s="169">
        <v>30</v>
      </c>
      <c r="G247" s="403"/>
      <c r="H247" s="400">
        <f>+E247*G247</f>
        <v>0</v>
      </c>
      <c r="I247" s="404">
        <f>+F247*G247</f>
        <v>0</v>
      </c>
    </row>
    <row r="248" spans="1:9">
      <c r="B248" s="197"/>
      <c r="C248" s="198"/>
      <c r="D248" s="199"/>
      <c r="E248" s="199"/>
      <c r="F248" s="200"/>
      <c r="G248" s="408"/>
      <c r="H248" s="395"/>
      <c r="I248" s="408"/>
    </row>
    <row r="249" spans="1:9" ht="49.5" customHeight="1">
      <c r="A249" s="188" t="s">
        <v>23</v>
      </c>
      <c r="B249" s="161">
        <v>62252</v>
      </c>
      <c r="C249" s="162" t="s">
        <v>85</v>
      </c>
      <c r="D249" s="189" t="s">
        <v>87</v>
      </c>
      <c r="E249" s="189">
        <v>0</v>
      </c>
      <c r="F249" s="169">
        <v>200</v>
      </c>
      <c r="G249" s="403"/>
      <c r="H249" s="400">
        <f>+E249*G249</f>
        <v>0</v>
      </c>
      <c r="I249" s="404">
        <f>+F249*G249</f>
        <v>0</v>
      </c>
    </row>
    <row r="250" spans="1:9" ht="14.4" thickBot="1">
      <c r="G250" s="395"/>
      <c r="H250" s="395"/>
      <c r="I250" s="395"/>
    </row>
    <row r="251" spans="1:9" ht="15" thickTop="1" thickBot="1">
      <c r="F251" s="10" t="s">
        <v>11</v>
      </c>
      <c r="G251" s="405"/>
      <c r="H251" s="396">
        <f>SUM(H227:H249)</f>
        <v>0</v>
      </c>
      <c r="I251" s="396">
        <f>SUM(I227:I249)</f>
        <v>0</v>
      </c>
    </row>
    <row r="252" spans="1:9" ht="14.4" thickTop="1">
      <c r="G252" s="395"/>
      <c r="H252" s="395"/>
      <c r="I252" s="395"/>
    </row>
    <row r="253" spans="1:9">
      <c r="A253" s="11" t="s">
        <v>6</v>
      </c>
      <c r="B253" s="12"/>
      <c r="C253" s="5"/>
      <c r="G253" s="395"/>
      <c r="H253" s="395"/>
      <c r="I253" s="395"/>
    </row>
    <row r="254" spans="1:9">
      <c r="G254" s="395"/>
      <c r="H254" s="395"/>
      <c r="I254" s="395"/>
    </row>
    <row r="255" spans="1:9" ht="16.5" customHeight="1">
      <c r="A255" s="11" t="s">
        <v>10</v>
      </c>
      <c r="B255" s="12"/>
      <c r="G255" s="395"/>
      <c r="H255" s="395"/>
      <c r="I255" s="395"/>
    </row>
    <row r="256" spans="1:9">
      <c r="G256" s="395"/>
      <c r="H256" s="395"/>
      <c r="I256" s="395"/>
    </row>
    <row r="257" spans="1:9">
      <c r="A257" s="272" t="s">
        <v>1</v>
      </c>
      <c r="B257" s="271">
        <v>78112</v>
      </c>
      <c r="C257" s="273" t="s">
        <v>7</v>
      </c>
      <c r="D257" s="269" t="s">
        <v>8</v>
      </c>
      <c r="E257" s="269">
        <v>30</v>
      </c>
      <c r="F257" s="268">
        <v>0</v>
      </c>
      <c r="G257" s="399"/>
      <c r="H257" s="400">
        <f>+E257*G257</f>
        <v>0</v>
      </c>
      <c r="I257" s="400">
        <f>+F257*G257</f>
        <v>0</v>
      </c>
    </row>
    <row r="258" spans="1:9">
      <c r="E258" s="6"/>
      <c r="F258" s="7" t="s">
        <v>245</v>
      </c>
      <c r="G258" s="395"/>
      <c r="H258" s="395"/>
      <c r="I258" s="395"/>
    </row>
    <row r="259" spans="1:9">
      <c r="A259" s="272" t="s">
        <v>2</v>
      </c>
      <c r="B259" s="271">
        <v>78112</v>
      </c>
      <c r="C259" s="270" t="s">
        <v>244</v>
      </c>
      <c r="D259" s="269" t="s">
        <v>8</v>
      </c>
      <c r="E259" s="268">
        <v>30</v>
      </c>
      <c r="F259" s="267">
        <v>0</v>
      </c>
      <c r="G259" s="399"/>
      <c r="H259" s="400">
        <f>+E259*G259</f>
        <v>0</v>
      </c>
      <c r="I259" s="400">
        <f>+F259*G259</f>
        <v>0</v>
      </c>
    </row>
    <row r="260" spans="1:9">
      <c r="E260" s="6"/>
      <c r="F260" s="7"/>
      <c r="G260" s="395"/>
      <c r="H260" s="395"/>
      <c r="I260" s="395"/>
    </row>
    <row r="261" spans="1:9" ht="75" customHeight="1">
      <c r="A261" s="272" t="s">
        <v>4</v>
      </c>
      <c r="B261" s="271">
        <v>78200</v>
      </c>
      <c r="C261" s="270" t="s">
        <v>243</v>
      </c>
      <c r="D261" s="269" t="s">
        <v>3</v>
      </c>
      <c r="E261" s="268">
        <v>1</v>
      </c>
      <c r="F261" s="267">
        <v>0</v>
      </c>
      <c r="G261" s="399"/>
      <c r="H261" s="400">
        <f>+E261*G261</f>
        <v>0</v>
      </c>
      <c r="I261" s="400">
        <f>+F261*G261</f>
        <v>0</v>
      </c>
    </row>
    <row r="262" spans="1:9" ht="14.4" thickBot="1">
      <c r="F262" s="7"/>
      <c r="G262" s="395"/>
      <c r="H262" s="395"/>
      <c r="I262" s="395"/>
    </row>
    <row r="263" spans="1:9" ht="15" thickTop="1" thickBot="1">
      <c r="F263" s="10" t="s">
        <v>11</v>
      </c>
      <c r="G263" s="405"/>
      <c r="H263" s="396">
        <f>SUM(H257:H261)</f>
        <v>0</v>
      </c>
      <c r="I263" s="396">
        <f>SUM(I257:I261)</f>
        <v>0</v>
      </c>
    </row>
    <row r="264" spans="1:9" ht="14.4" thickTop="1"/>
  </sheetData>
  <mergeCells count="1">
    <mergeCell ref="B46:G46"/>
  </mergeCells>
  <conditionalFormatting sqref="E206:E207 F206 F10:F11">
    <cfRule type="containsBlanks" priority="1" stopIfTrue="1">
      <formula>LEN(TRIM(E10))=0</formula>
    </cfRule>
    <cfRule type="cellIs" dxfId="19" priority="2" stopIfTrue="1" operator="equal">
      <formula>0</formula>
    </cfRule>
  </conditionalFormatting>
  <pageMargins left="1.0236220472440944" right="0.23622047244094491" top="0.74803149606299213" bottom="0.74803149606299213" header="0.31496062992125984" footer="0.31496062992125984"/>
  <pageSetup paperSize="9" scale="70" firstPageNumber="2" fitToHeight="0" orientation="portrait" useFirstPageNumber="1" horizontalDpi="4294967292" r:id="rId1"/>
  <headerFooter alignWithMargins="0">
    <oddFooter>&amp;L2. Vojkova cesta&amp;CStran &amp;P od 10</oddFooter>
  </headerFooter>
  <rowBreaks count="8" manualBreakCount="8">
    <brk id="58" max="8" man="1"/>
    <brk id="90" max="8" man="1"/>
    <brk id="118" max="8" man="1"/>
    <brk id="148" max="8" man="1"/>
    <brk id="166" max="8" man="1"/>
    <brk id="188" max="8" man="1"/>
    <brk id="208" max="8" man="1"/>
    <brk id="238"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Q257"/>
  <sheetViews>
    <sheetView tabSelected="1" view="pageBreakPreview" topLeftCell="A171" zoomScaleNormal="100" zoomScaleSheetLayoutView="100" workbookViewId="0">
      <selection activeCell="C184" sqref="C184"/>
    </sheetView>
  </sheetViews>
  <sheetFormatPr defaultColWidth="9.109375" defaultRowHeight="13.8"/>
  <cols>
    <col min="1" max="1" width="3.44140625" style="3" customWidth="1"/>
    <col min="2" max="2" width="8.5546875" style="4" customWidth="1"/>
    <col min="3" max="3" width="31.44140625" style="8" customWidth="1"/>
    <col min="4" max="4" width="5.6640625" style="1" customWidth="1"/>
    <col min="5" max="6" width="12.6640625" style="6" customWidth="1"/>
    <col min="7" max="9" width="15.6640625" style="7" customWidth="1"/>
    <col min="10" max="16384" width="9.109375" style="2"/>
  </cols>
  <sheetData>
    <row r="1" spans="1:9" s="624" customFormat="1">
      <c r="A1" s="3"/>
      <c r="B1" s="4"/>
      <c r="C1" s="8"/>
      <c r="D1" s="1"/>
      <c r="E1" s="6"/>
      <c r="F1" s="6"/>
      <c r="G1" s="7"/>
      <c r="H1" s="7"/>
      <c r="I1" s="7"/>
    </row>
    <row r="2" spans="1:9" s="624" customFormat="1">
      <c r="A2" s="3"/>
      <c r="B2" s="4"/>
      <c r="C2" s="8"/>
      <c r="D2" s="1"/>
      <c r="E2" s="6"/>
      <c r="F2" s="6"/>
      <c r="G2" s="7"/>
      <c r="H2" s="7"/>
      <c r="I2" s="7"/>
    </row>
    <row r="3" spans="1:9" s="624" customFormat="1">
      <c r="A3" s="3"/>
      <c r="B3" s="4"/>
      <c r="C3" s="8"/>
      <c r="D3" s="1"/>
      <c r="E3" s="6"/>
      <c r="F3" s="6"/>
      <c r="G3" s="7"/>
      <c r="H3" s="7"/>
      <c r="I3" s="7"/>
    </row>
    <row r="4" spans="1:9" s="624" customFormat="1">
      <c r="A4" s="3"/>
      <c r="B4" s="4"/>
      <c r="C4" s="8"/>
      <c r="D4" s="1"/>
      <c r="E4" s="6"/>
      <c r="F4" s="6"/>
      <c r="G4" s="7"/>
      <c r="H4" s="7"/>
      <c r="I4" s="7"/>
    </row>
    <row r="5" spans="1:9" s="624" customFormat="1">
      <c r="A5" s="3"/>
      <c r="B5" s="4"/>
      <c r="C5" s="8"/>
      <c r="D5" s="1"/>
      <c r="E5" s="6"/>
      <c r="F5" s="6"/>
      <c r="G5" s="7"/>
      <c r="H5" s="7"/>
      <c r="I5" s="7"/>
    </row>
    <row r="7" spans="1:9" ht="14.4" thickBot="1"/>
    <row r="8" spans="1:9" ht="14.4" thickTop="1">
      <c r="A8" s="26" t="s">
        <v>241</v>
      </c>
      <c r="B8" s="27"/>
      <c r="C8" s="28"/>
      <c r="D8" s="29"/>
      <c r="E8" s="30"/>
      <c r="F8" s="30"/>
      <c r="G8" s="31"/>
      <c r="H8" s="31"/>
      <c r="I8" s="32"/>
    </row>
    <row r="9" spans="1:9">
      <c r="A9" s="33" t="s">
        <v>99</v>
      </c>
      <c r="E9" s="34"/>
      <c r="F9" s="34"/>
      <c r="I9" s="35"/>
    </row>
    <row r="10" spans="1:9" ht="14.4" thickBot="1">
      <c r="A10" s="36" t="s">
        <v>100</v>
      </c>
      <c r="B10" s="37"/>
      <c r="C10" s="38"/>
      <c r="D10" s="39"/>
      <c r="E10" s="40"/>
      <c r="F10" s="40"/>
      <c r="G10" s="41"/>
      <c r="H10" s="41"/>
      <c r="I10" s="42"/>
    </row>
    <row r="11" spans="1:9" ht="14.4" thickTop="1"/>
    <row r="13" spans="1:9" ht="26.4">
      <c r="G13" s="153" t="s">
        <v>101</v>
      </c>
      <c r="H13" s="153" t="s">
        <v>102</v>
      </c>
      <c r="I13" s="153" t="s">
        <v>103</v>
      </c>
    </row>
    <row r="14" spans="1:9">
      <c r="A14" s="154" t="s">
        <v>0</v>
      </c>
      <c r="B14" s="155"/>
      <c r="C14" s="156"/>
      <c r="D14" s="157"/>
      <c r="E14" s="158"/>
      <c r="F14" s="158"/>
      <c r="G14" s="409">
        <f>SUM(H56:H100)</f>
        <v>0</v>
      </c>
      <c r="H14" s="410">
        <f>SUM(I56:I100)</f>
        <v>0</v>
      </c>
      <c r="I14" s="410">
        <f>SUM(G14+H14)</f>
        <v>0</v>
      </c>
    </row>
    <row r="15" spans="1:9">
      <c r="A15" s="11"/>
      <c r="B15" s="12"/>
      <c r="C15" s="5"/>
      <c r="D15" s="45"/>
      <c r="E15" s="46"/>
      <c r="F15" s="46"/>
      <c r="G15" s="394"/>
      <c r="H15" s="394"/>
      <c r="I15" s="394"/>
    </row>
    <row r="16" spans="1:9">
      <c r="A16" s="154" t="s">
        <v>5</v>
      </c>
      <c r="B16" s="155"/>
      <c r="C16" s="156"/>
      <c r="D16" s="157"/>
      <c r="E16" s="158"/>
      <c r="F16" s="158"/>
      <c r="G16" s="409">
        <f>SUM(H108:H130)</f>
        <v>0</v>
      </c>
      <c r="H16" s="410">
        <f>SUM(I108:I130)</f>
        <v>0</v>
      </c>
      <c r="I16" s="410">
        <f t="shared" ref="I16" si="0">SUM(G16+H16)</f>
        <v>0</v>
      </c>
    </row>
    <row r="17" spans="1:17">
      <c r="A17" s="11"/>
      <c r="B17" s="12"/>
      <c r="C17" s="5"/>
      <c r="D17" s="45"/>
      <c r="E17" s="46"/>
      <c r="F17" s="46"/>
      <c r="G17" s="394"/>
      <c r="H17" s="394"/>
      <c r="I17" s="394"/>
    </row>
    <row r="18" spans="1:17">
      <c r="A18" s="154" t="s">
        <v>9</v>
      </c>
      <c r="B18" s="155"/>
      <c r="C18" s="156"/>
      <c r="D18" s="157"/>
      <c r="E18" s="158"/>
      <c r="F18" s="158"/>
      <c r="G18" s="409">
        <f>SUM(H140:H184)</f>
        <v>0</v>
      </c>
      <c r="H18" s="410">
        <f>SUM(I140:I184)</f>
        <v>0</v>
      </c>
      <c r="I18" s="410">
        <f t="shared" ref="I18" si="1">SUM(G18+H18)</f>
        <v>0</v>
      </c>
    </row>
    <row r="19" spans="1:17">
      <c r="A19" s="11"/>
      <c r="B19" s="12"/>
      <c r="C19" s="5"/>
      <c r="D19" s="45"/>
      <c r="E19" s="46"/>
      <c r="F19" s="46"/>
      <c r="G19" s="394"/>
      <c r="H19" s="394"/>
      <c r="I19" s="394"/>
    </row>
    <row r="20" spans="1:17">
      <c r="A20" s="154" t="s">
        <v>14</v>
      </c>
      <c r="B20" s="155"/>
      <c r="C20" s="156"/>
      <c r="D20" s="157"/>
      <c r="E20" s="158"/>
      <c r="F20" s="158"/>
      <c r="G20" s="409">
        <v>0</v>
      </c>
      <c r="H20" s="410">
        <v>0</v>
      </c>
      <c r="I20" s="410">
        <f t="shared" ref="I20" si="2">SUM(G20+H20)</f>
        <v>0</v>
      </c>
    </row>
    <row r="21" spans="1:17">
      <c r="A21" s="11"/>
      <c r="B21" s="12"/>
      <c r="C21" s="5"/>
      <c r="D21" s="45"/>
      <c r="E21" s="46"/>
      <c r="F21" s="46"/>
      <c r="G21" s="394"/>
      <c r="H21" s="394"/>
      <c r="I21" s="394"/>
    </row>
    <row r="22" spans="1:17">
      <c r="A22" s="154" t="s">
        <v>17</v>
      </c>
      <c r="B22" s="155"/>
      <c r="C22" s="156"/>
      <c r="D22" s="157"/>
      <c r="E22" s="158"/>
      <c r="F22" s="158"/>
      <c r="G22" s="409">
        <v>0</v>
      </c>
      <c r="H22" s="410">
        <v>0</v>
      </c>
      <c r="I22" s="410">
        <f t="shared" ref="I22" si="3">SUM(G22+H22)</f>
        <v>0</v>
      </c>
    </row>
    <row r="23" spans="1:17">
      <c r="A23" s="11"/>
      <c r="B23" s="12"/>
      <c r="C23" s="5"/>
      <c r="D23" s="45"/>
      <c r="E23" s="46"/>
      <c r="F23" s="46"/>
      <c r="G23" s="394"/>
      <c r="H23" s="394"/>
      <c r="I23" s="394"/>
    </row>
    <row r="24" spans="1:17">
      <c r="A24" s="154" t="s">
        <v>16</v>
      </c>
      <c r="B24" s="155"/>
      <c r="C24" s="156"/>
      <c r="D24" s="157"/>
      <c r="E24" s="158"/>
      <c r="F24" s="158"/>
      <c r="G24" s="409">
        <f>SUM(H248)</f>
        <v>0</v>
      </c>
      <c r="H24" s="410">
        <f>SUM(I248)</f>
        <v>0</v>
      </c>
      <c r="I24" s="410">
        <f t="shared" ref="I24" si="4">SUM(G24+H24)</f>
        <v>0</v>
      </c>
    </row>
    <row r="25" spans="1:17">
      <c r="A25" s="11"/>
      <c r="B25" s="12"/>
      <c r="C25" s="5"/>
      <c r="D25" s="45"/>
      <c r="E25" s="46"/>
      <c r="F25" s="46"/>
      <c r="G25" s="394"/>
      <c r="H25" s="394"/>
      <c r="I25" s="394"/>
    </row>
    <row r="26" spans="1:17">
      <c r="A26" s="154" t="s">
        <v>6</v>
      </c>
      <c r="B26" s="155"/>
      <c r="C26" s="156"/>
      <c r="D26" s="157"/>
      <c r="E26" s="158"/>
      <c r="F26" s="158"/>
      <c r="G26" s="409">
        <f>SUM(H254:H254)</f>
        <v>0</v>
      </c>
      <c r="H26" s="410">
        <f>SUM(I254:I254)</f>
        <v>0</v>
      </c>
      <c r="I26" s="410">
        <f t="shared" ref="I26" si="5">SUM(G26+H26)</f>
        <v>0</v>
      </c>
      <c r="N26" s="367"/>
      <c r="O26" s="367"/>
      <c r="P26" s="367"/>
      <c r="Q26" s="367"/>
    </row>
    <row r="27" spans="1:17" ht="14.4" thickBot="1">
      <c r="G27" s="395"/>
      <c r="H27" s="395"/>
      <c r="I27" s="395"/>
      <c r="N27" s="367"/>
      <c r="O27" s="367"/>
      <c r="P27" s="367"/>
      <c r="Q27" s="367"/>
    </row>
    <row r="28" spans="1:17" ht="15" thickTop="1" thickBot="1">
      <c r="D28" s="9"/>
      <c r="E28" s="10" t="s">
        <v>11</v>
      </c>
      <c r="F28" s="72"/>
      <c r="G28" s="396">
        <f>SUM(G14:G26)</f>
        <v>0</v>
      </c>
      <c r="H28" s="405">
        <f>SUM(H14:H26)</f>
        <v>0</v>
      </c>
      <c r="I28" s="405">
        <f>SUM(I14:I26)</f>
        <v>0</v>
      </c>
      <c r="N28" s="367"/>
      <c r="O28" s="367"/>
      <c r="P28" s="367"/>
      <c r="Q28" s="367"/>
    </row>
    <row r="29" spans="1:17" ht="14.4" thickTop="1">
      <c r="G29" s="395"/>
      <c r="H29" s="395"/>
      <c r="I29" s="395"/>
      <c r="N29" s="367"/>
      <c r="O29" s="367"/>
      <c r="P29" s="367"/>
      <c r="Q29" s="367"/>
    </row>
    <row r="30" spans="1:17">
      <c r="E30" s="7" t="s">
        <v>40</v>
      </c>
      <c r="G30" s="395">
        <f>0.22*G28</f>
        <v>0</v>
      </c>
      <c r="H30" s="395">
        <f>0.22*H28</f>
        <v>0</v>
      </c>
      <c r="I30" s="395">
        <f>0.22*I28</f>
        <v>0</v>
      </c>
      <c r="N30" s="367"/>
      <c r="O30" s="367"/>
      <c r="P30" s="367"/>
      <c r="Q30" s="367"/>
    </row>
    <row r="31" spans="1:17" ht="14.4" thickBot="1">
      <c r="G31" s="395"/>
      <c r="H31" s="395"/>
      <c r="I31" s="395"/>
    </row>
    <row r="32" spans="1:17" ht="15" thickTop="1" thickBot="1">
      <c r="E32" s="43" t="s">
        <v>41</v>
      </c>
      <c r="F32" s="159"/>
      <c r="G32" s="397">
        <f>SUM(G28:G30)</f>
        <v>0</v>
      </c>
      <c r="H32" s="398">
        <f>SUM(H28:H30)</f>
        <v>0</v>
      </c>
      <c r="I32" s="398">
        <f>SUM(I28:I30)</f>
        <v>0</v>
      </c>
    </row>
    <row r="33" spans="2:7" ht="14.4" thickTop="1"/>
    <row r="37" spans="2:7">
      <c r="B37" s="4" t="s">
        <v>43</v>
      </c>
      <c r="E37" s="34"/>
      <c r="F37" s="34"/>
    </row>
    <row r="38" spans="2:7">
      <c r="E38" s="34"/>
      <c r="F38" s="34"/>
    </row>
    <row r="39" spans="2:7" ht="84" customHeight="1">
      <c r="B39" s="633" t="s">
        <v>44</v>
      </c>
      <c r="C39" s="634"/>
      <c r="D39" s="634"/>
      <c r="E39" s="634"/>
      <c r="F39" s="634"/>
      <c r="G39" s="634"/>
    </row>
    <row r="52" spans="1:9">
      <c r="A52" s="11" t="s">
        <v>0</v>
      </c>
      <c r="B52" s="12"/>
    </row>
    <row r="54" spans="1:9">
      <c r="A54" s="13" t="s">
        <v>30</v>
      </c>
      <c r="B54" s="14"/>
      <c r="C54" s="5"/>
    </row>
    <row r="55" spans="1:9" ht="26.4">
      <c r="A55" s="13"/>
      <c r="B55" s="14"/>
      <c r="C55" s="153" t="s">
        <v>151</v>
      </c>
      <c r="D55" s="153" t="s">
        <v>152</v>
      </c>
      <c r="E55" s="153" t="s">
        <v>153</v>
      </c>
      <c r="F55" s="153" t="s">
        <v>154</v>
      </c>
      <c r="G55" s="153" t="s">
        <v>155</v>
      </c>
      <c r="H55" s="153" t="s">
        <v>101</v>
      </c>
      <c r="I55" s="153" t="s">
        <v>102</v>
      </c>
    </row>
    <row r="56" spans="1:9" ht="69">
      <c r="A56" s="160" t="s">
        <v>1</v>
      </c>
      <c r="B56" s="161">
        <v>11131</v>
      </c>
      <c r="C56" s="162" t="s">
        <v>156</v>
      </c>
      <c r="D56" s="163" t="s">
        <v>12</v>
      </c>
      <c r="E56" s="164">
        <v>0.5</v>
      </c>
      <c r="F56" s="164">
        <v>0</v>
      </c>
      <c r="G56" s="411"/>
      <c r="H56" s="404">
        <f>+E56*G56</f>
        <v>0</v>
      </c>
      <c r="I56" s="404">
        <f>+F56*G56</f>
        <v>0</v>
      </c>
    </row>
    <row r="57" spans="1:9">
      <c r="A57" s="18"/>
      <c r="G57" s="395"/>
      <c r="H57" s="395"/>
      <c r="I57" s="395"/>
    </row>
    <row r="58" spans="1:9" ht="51.75" customHeight="1">
      <c r="A58" s="160" t="s">
        <v>2</v>
      </c>
      <c r="B58" s="161">
        <v>11323</v>
      </c>
      <c r="C58" s="162" t="s">
        <v>157</v>
      </c>
      <c r="D58" s="163" t="s">
        <v>3</v>
      </c>
      <c r="E58" s="165">
        <v>1</v>
      </c>
      <c r="F58" s="166">
        <v>0</v>
      </c>
      <c r="G58" s="412"/>
      <c r="H58" s="413">
        <f>E58*G58</f>
        <v>0</v>
      </c>
      <c r="I58" s="404">
        <f>+F58*G58</f>
        <v>0</v>
      </c>
    </row>
    <row r="59" spans="1:9">
      <c r="E59" s="34"/>
      <c r="F59" s="34"/>
      <c r="G59" s="395"/>
      <c r="H59" s="395"/>
      <c r="I59" s="395"/>
    </row>
    <row r="60" spans="1:9">
      <c r="A60" s="16" t="s">
        <v>31</v>
      </c>
      <c r="D60" s="17"/>
      <c r="G60" s="395"/>
      <c r="H60" s="395"/>
      <c r="I60" s="395"/>
    </row>
    <row r="61" spans="1:9">
      <c r="A61" s="18"/>
      <c r="D61" s="17"/>
      <c r="G61" s="395"/>
      <c r="H61" s="395"/>
      <c r="I61" s="395"/>
    </row>
    <row r="62" spans="1:9" s="69" customFormat="1" ht="14.4">
      <c r="A62" s="67" t="s">
        <v>67</v>
      </c>
      <c r="B62" s="63"/>
      <c r="C62" s="64"/>
      <c r="D62" s="65"/>
      <c r="E62" s="68"/>
      <c r="F62" s="68"/>
      <c r="G62" s="402"/>
      <c r="H62" s="402"/>
      <c r="I62" s="402"/>
    </row>
    <row r="63" spans="1:9">
      <c r="A63" s="16"/>
      <c r="D63" s="17"/>
      <c r="G63" s="395"/>
      <c r="H63" s="395"/>
      <c r="I63" s="395"/>
    </row>
    <row r="64" spans="1:9" ht="55.2">
      <c r="A64" s="160" t="s">
        <v>4</v>
      </c>
      <c r="B64" s="161">
        <v>12110</v>
      </c>
      <c r="C64" s="162" t="s">
        <v>60</v>
      </c>
      <c r="D64" s="168" t="s">
        <v>86</v>
      </c>
      <c r="E64" s="169">
        <v>30</v>
      </c>
      <c r="F64" s="169">
        <v>0</v>
      </c>
      <c r="G64" s="403"/>
      <c r="H64" s="404">
        <f>E64*G64</f>
        <v>0</v>
      </c>
      <c r="I64" s="404">
        <f>+F64*G64</f>
        <v>0</v>
      </c>
    </row>
    <row r="65" spans="1:12">
      <c r="A65" s="19"/>
      <c r="D65" s="17"/>
      <c r="G65" s="395"/>
      <c r="H65" s="395"/>
      <c r="I65" s="395"/>
    </row>
    <row r="66" spans="1:12" ht="14.4">
      <c r="A66" s="67" t="s">
        <v>72</v>
      </c>
      <c r="B66" s="63"/>
      <c r="C66" s="64"/>
      <c r="D66" s="65"/>
      <c r="E66" s="68"/>
      <c r="F66" s="68"/>
      <c r="G66" s="402"/>
      <c r="H66" s="402"/>
      <c r="I66" s="402"/>
    </row>
    <row r="67" spans="1:12">
      <c r="A67" s="16"/>
      <c r="D67" s="17"/>
      <c r="G67" s="395"/>
      <c r="H67" s="395"/>
      <c r="I67" s="395"/>
    </row>
    <row r="68" spans="1:12" s="69" customFormat="1" ht="32.25" customHeight="1">
      <c r="A68" s="160" t="s">
        <v>13</v>
      </c>
      <c r="B68" s="161">
        <v>12211</v>
      </c>
      <c r="C68" s="162" t="s">
        <v>45</v>
      </c>
      <c r="D68" s="168" t="s">
        <v>3</v>
      </c>
      <c r="E68" s="169">
        <v>4</v>
      </c>
      <c r="F68" s="169">
        <v>0</v>
      </c>
      <c r="G68" s="403"/>
      <c r="H68" s="404">
        <f>E68*G68</f>
        <v>0</v>
      </c>
      <c r="I68" s="404">
        <f>+F68*G68</f>
        <v>0</v>
      </c>
      <c r="L68" s="71"/>
    </row>
    <row r="69" spans="1:12" ht="15">
      <c r="A69" s="19"/>
      <c r="D69" s="17"/>
      <c r="G69" s="395"/>
      <c r="H69" s="395"/>
      <c r="I69" s="395"/>
      <c r="L69" s="47"/>
    </row>
    <row r="70" spans="1:12" s="69" customFormat="1" ht="46.5" customHeight="1">
      <c r="A70" s="160" t="s">
        <v>18</v>
      </c>
      <c r="B70" s="161">
        <v>12211</v>
      </c>
      <c r="C70" s="162" t="s">
        <v>158</v>
      </c>
      <c r="D70" s="168" t="s">
        <v>3</v>
      </c>
      <c r="E70" s="169">
        <v>10</v>
      </c>
      <c r="F70" s="169">
        <v>0</v>
      </c>
      <c r="G70" s="403"/>
      <c r="H70" s="404">
        <f>E70*G70</f>
        <v>0</v>
      </c>
      <c r="I70" s="404">
        <f>+F70*G70</f>
        <v>0</v>
      </c>
      <c r="L70" s="71"/>
    </row>
    <row r="71" spans="1:12" ht="15">
      <c r="A71" s="19"/>
      <c r="D71" s="17"/>
      <c r="G71" s="395"/>
      <c r="H71" s="395"/>
      <c r="I71" s="395"/>
      <c r="L71" s="47"/>
    </row>
    <row r="72" spans="1:12" ht="15" customHeight="1">
      <c r="A72" s="62" t="s">
        <v>46</v>
      </c>
      <c r="B72" s="63"/>
      <c r="C72" s="64"/>
      <c r="D72" s="65"/>
      <c r="E72" s="66"/>
      <c r="F72" s="66"/>
      <c r="G72" s="402"/>
      <c r="H72" s="402"/>
      <c r="I72" s="402"/>
      <c r="L72" s="47"/>
    </row>
    <row r="73" spans="1:12" ht="15">
      <c r="A73" s="19"/>
      <c r="D73" s="17"/>
      <c r="E73" s="34"/>
      <c r="F73" s="34"/>
      <c r="G73" s="395"/>
      <c r="H73" s="395"/>
      <c r="I73" s="395"/>
      <c r="L73" s="47"/>
    </row>
    <row r="74" spans="1:12" ht="59.25" customHeight="1">
      <c r="A74" s="170" t="s">
        <v>15</v>
      </c>
      <c r="B74" s="161">
        <v>12321</v>
      </c>
      <c r="C74" s="162" t="s">
        <v>73</v>
      </c>
      <c r="D74" s="168" t="s">
        <v>86</v>
      </c>
      <c r="E74" s="171">
        <v>169</v>
      </c>
      <c r="F74" s="171">
        <v>0</v>
      </c>
      <c r="G74" s="403"/>
      <c r="H74" s="404">
        <f>E74*G74</f>
        <v>0</v>
      </c>
      <c r="I74" s="404">
        <f>+F74*G74</f>
        <v>0</v>
      </c>
      <c r="L74" s="47"/>
    </row>
    <row r="75" spans="1:12" ht="15">
      <c r="A75" s="19"/>
      <c r="D75" s="17"/>
      <c r="E75" s="34"/>
      <c r="F75" s="34"/>
      <c r="G75" s="395"/>
      <c r="H75" s="395"/>
      <c r="I75" s="395"/>
      <c r="L75" s="47"/>
    </row>
    <row r="76" spans="1:12" ht="60.75" customHeight="1">
      <c r="A76" s="170" t="s">
        <v>19</v>
      </c>
      <c r="B76" s="161">
        <v>12322</v>
      </c>
      <c r="C76" s="162" t="s">
        <v>74</v>
      </c>
      <c r="D76" s="168" t="s">
        <v>86</v>
      </c>
      <c r="E76" s="171">
        <v>297</v>
      </c>
      <c r="F76" s="171">
        <v>85</v>
      </c>
      <c r="G76" s="403"/>
      <c r="H76" s="404">
        <f>E76*G76</f>
        <v>0</v>
      </c>
      <c r="I76" s="404">
        <f>+F76*G76</f>
        <v>0</v>
      </c>
      <c r="L76" s="47"/>
    </row>
    <row r="77" spans="1:12" ht="15">
      <c r="A77" s="19"/>
      <c r="D77" s="17"/>
      <c r="E77" s="34"/>
      <c r="F77" s="34"/>
      <c r="G77" s="395"/>
      <c r="H77" s="395"/>
      <c r="I77" s="395"/>
      <c r="L77" s="47"/>
    </row>
    <row r="78" spans="1:12" ht="46.5" customHeight="1">
      <c r="A78" s="170" t="s">
        <v>20</v>
      </c>
      <c r="B78" s="161">
        <v>12345</v>
      </c>
      <c r="C78" s="162" t="s">
        <v>66</v>
      </c>
      <c r="D78" s="168" t="s">
        <v>86</v>
      </c>
      <c r="E78" s="171">
        <v>158</v>
      </c>
      <c r="F78" s="171">
        <v>0</v>
      </c>
      <c r="G78" s="403"/>
      <c r="H78" s="404">
        <f>E78*G78</f>
        <v>0</v>
      </c>
      <c r="I78" s="404">
        <f>+F78*G78</f>
        <v>0</v>
      </c>
      <c r="L78" s="47"/>
    </row>
    <row r="79" spans="1:12" ht="15">
      <c r="A79" s="19"/>
      <c r="D79" s="17"/>
      <c r="E79" s="34"/>
      <c r="F79" s="34"/>
      <c r="G79" s="395"/>
      <c r="H79" s="395"/>
      <c r="I79" s="395"/>
      <c r="L79" s="47"/>
    </row>
    <row r="80" spans="1:12" ht="34.5" customHeight="1">
      <c r="A80" s="170" t="s">
        <v>21</v>
      </c>
      <c r="B80" s="161">
        <v>12345</v>
      </c>
      <c r="C80" s="162" t="s">
        <v>159</v>
      </c>
      <c r="D80" s="168" t="s">
        <v>86</v>
      </c>
      <c r="E80" s="171">
        <v>100</v>
      </c>
      <c r="F80" s="171">
        <v>0</v>
      </c>
      <c r="G80" s="403"/>
      <c r="H80" s="404">
        <f>E80*G80</f>
        <v>0</v>
      </c>
      <c r="I80" s="404">
        <f>+F80*G80</f>
        <v>0</v>
      </c>
      <c r="L80" s="47"/>
    </row>
    <row r="81" spans="1:12" ht="15">
      <c r="A81" s="19"/>
      <c r="D81" s="17"/>
      <c r="E81" s="34"/>
      <c r="F81" s="34"/>
      <c r="G81" s="395"/>
      <c r="H81" s="395"/>
      <c r="I81" s="395"/>
      <c r="L81" s="47"/>
    </row>
    <row r="82" spans="1:12" ht="41.4">
      <c r="A82" s="170" t="s">
        <v>22</v>
      </c>
      <c r="B82" s="161">
        <v>12371</v>
      </c>
      <c r="C82" s="162" t="s">
        <v>75</v>
      </c>
      <c r="D82" s="168" t="s">
        <v>86</v>
      </c>
      <c r="E82" s="171">
        <v>200</v>
      </c>
      <c r="F82" s="171">
        <v>0</v>
      </c>
      <c r="G82" s="403"/>
      <c r="H82" s="404">
        <f>E82*G82</f>
        <v>0</v>
      </c>
      <c r="I82" s="404">
        <f>+F82*G82</f>
        <v>0</v>
      </c>
      <c r="L82" s="47"/>
    </row>
    <row r="83" spans="1:12" ht="15">
      <c r="A83" s="19"/>
      <c r="D83" s="17"/>
      <c r="E83" s="34"/>
      <c r="F83" s="34"/>
      <c r="G83" s="395"/>
      <c r="H83" s="395"/>
      <c r="I83" s="395"/>
      <c r="L83" s="47"/>
    </row>
    <row r="84" spans="1:12" ht="41.4">
      <c r="A84" s="170" t="s">
        <v>23</v>
      </c>
      <c r="B84" s="161">
        <v>12381</v>
      </c>
      <c r="C84" s="162" t="s">
        <v>61</v>
      </c>
      <c r="D84" s="168" t="s">
        <v>87</v>
      </c>
      <c r="E84" s="171">
        <v>50</v>
      </c>
      <c r="F84" s="171">
        <v>0</v>
      </c>
      <c r="G84" s="403"/>
      <c r="H84" s="404">
        <f>E84*G84</f>
        <v>0</v>
      </c>
      <c r="I84" s="404">
        <f>+F84*G84</f>
        <v>0</v>
      </c>
      <c r="L84" s="47"/>
    </row>
    <row r="85" spans="1:12" ht="15">
      <c r="A85" s="19"/>
      <c r="D85" s="17"/>
      <c r="E85" s="34"/>
      <c r="F85" s="34"/>
      <c r="G85" s="395"/>
      <c r="H85" s="395"/>
      <c r="I85" s="395"/>
      <c r="L85" s="47"/>
    </row>
    <row r="86" spans="1:12" ht="45" customHeight="1">
      <c r="A86" s="170" t="s">
        <v>24</v>
      </c>
      <c r="B86" s="161">
        <v>12382</v>
      </c>
      <c r="C86" s="162" t="s">
        <v>47</v>
      </c>
      <c r="D86" s="168" t="s">
        <v>87</v>
      </c>
      <c r="E86" s="171">
        <v>237</v>
      </c>
      <c r="F86" s="171">
        <v>108</v>
      </c>
      <c r="G86" s="403"/>
      <c r="H86" s="404">
        <f>E86*G86</f>
        <v>0</v>
      </c>
      <c r="I86" s="404">
        <f>+F86*G86</f>
        <v>0</v>
      </c>
      <c r="L86" s="47"/>
    </row>
    <row r="87" spans="1:12" ht="16.5" customHeight="1">
      <c r="A87" s="19"/>
      <c r="D87" s="17"/>
      <c r="E87" s="34"/>
      <c r="F87" s="34"/>
      <c r="G87" s="395"/>
      <c r="H87" s="395"/>
      <c r="I87" s="395"/>
      <c r="L87" s="47"/>
    </row>
    <row r="88" spans="1:12" ht="30.75" customHeight="1">
      <c r="A88" s="170" t="s">
        <v>25</v>
      </c>
      <c r="B88" s="161">
        <v>12391</v>
      </c>
      <c r="C88" s="162" t="s">
        <v>62</v>
      </c>
      <c r="D88" s="168" t="s">
        <v>87</v>
      </c>
      <c r="E88" s="171">
        <v>154</v>
      </c>
      <c r="F88" s="171">
        <v>0</v>
      </c>
      <c r="G88" s="403"/>
      <c r="H88" s="404">
        <f>E88*G88</f>
        <v>0</v>
      </c>
      <c r="I88" s="404">
        <f>+F88*G88</f>
        <v>0</v>
      </c>
      <c r="L88" s="47"/>
    </row>
    <row r="89" spans="1:12" ht="16.5" customHeight="1">
      <c r="A89" s="19"/>
      <c r="D89" s="17"/>
      <c r="E89" s="34"/>
      <c r="F89" s="34"/>
      <c r="G89" s="395"/>
      <c r="H89" s="395"/>
      <c r="I89" s="395"/>
      <c r="L89" s="47"/>
    </row>
    <row r="90" spans="1:12" ht="32.25" customHeight="1">
      <c r="A90" s="170" t="s">
        <v>63</v>
      </c>
      <c r="B90" s="161">
        <v>12391</v>
      </c>
      <c r="C90" s="162" t="s">
        <v>48</v>
      </c>
      <c r="D90" s="168" t="s">
        <v>87</v>
      </c>
      <c r="E90" s="171">
        <v>168</v>
      </c>
      <c r="F90" s="171">
        <v>52</v>
      </c>
      <c r="G90" s="403"/>
      <c r="H90" s="404">
        <f>E90*G90</f>
        <v>0</v>
      </c>
      <c r="I90" s="404">
        <f>+F90*G90</f>
        <v>0</v>
      </c>
      <c r="L90" s="47"/>
    </row>
    <row r="91" spans="1:12" ht="16.5" customHeight="1">
      <c r="A91" s="19"/>
      <c r="D91" s="17"/>
      <c r="E91" s="34"/>
      <c r="F91" s="34"/>
      <c r="G91" s="395"/>
      <c r="H91" s="395"/>
      <c r="I91" s="395"/>
      <c r="L91" s="47"/>
    </row>
    <row r="92" spans="1:12">
      <c r="A92" s="45" t="s">
        <v>80</v>
      </c>
      <c r="D92" s="17"/>
      <c r="E92" s="34"/>
      <c r="F92" s="34"/>
      <c r="G92" s="395"/>
      <c r="H92" s="395"/>
      <c r="I92" s="395"/>
    </row>
    <row r="93" spans="1:12">
      <c r="A93" s="19"/>
      <c r="D93" s="17"/>
      <c r="E93" s="34"/>
      <c r="F93" s="34"/>
      <c r="G93" s="395"/>
      <c r="H93" s="395"/>
      <c r="I93" s="395"/>
    </row>
    <row r="94" spans="1:12" ht="69">
      <c r="A94" s="170" t="s">
        <v>64</v>
      </c>
      <c r="B94" s="161">
        <v>12498</v>
      </c>
      <c r="C94" s="162" t="s">
        <v>81</v>
      </c>
      <c r="D94" s="168" t="s">
        <v>3</v>
      </c>
      <c r="E94" s="169">
        <v>25</v>
      </c>
      <c r="F94" s="169">
        <v>1</v>
      </c>
      <c r="G94" s="403"/>
      <c r="H94" s="404">
        <f>E94*G94</f>
        <v>0</v>
      </c>
      <c r="I94" s="404">
        <f>+F94*G94</f>
        <v>0</v>
      </c>
      <c r="L94" s="47"/>
    </row>
    <row r="95" spans="1:12">
      <c r="A95" s="19"/>
      <c r="D95" s="17"/>
      <c r="G95" s="395"/>
      <c r="H95" s="395"/>
      <c r="I95" s="395"/>
    </row>
    <row r="96" spans="1:12" ht="15">
      <c r="A96" s="16" t="s">
        <v>32</v>
      </c>
      <c r="D96" s="17"/>
      <c r="G96" s="395"/>
      <c r="H96" s="395"/>
      <c r="I96" s="395"/>
      <c r="L96" s="47"/>
    </row>
    <row r="97" spans="1:12" ht="15">
      <c r="A97" s="18"/>
      <c r="D97" s="17"/>
      <c r="G97" s="395"/>
      <c r="H97" s="395"/>
      <c r="I97" s="395"/>
      <c r="L97" s="47"/>
    </row>
    <row r="98" spans="1:12" s="69" customFormat="1" ht="14.4">
      <c r="A98" s="67" t="s">
        <v>26</v>
      </c>
      <c r="B98" s="63"/>
      <c r="C98" s="64"/>
      <c r="D98" s="65"/>
      <c r="E98" s="68"/>
      <c r="F98" s="68"/>
      <c r="G98" s="402"/>
      <c r="H98" s="402"/>
      <c r="I98" s="402"/>
    </row>
    <row r="99" spans="1:12">
      <c r="A99" s="16"/>
      <c r="D99" s="17"/>
      <c r="G99" s="395"/>
      <c r="H99" s="395"/>
      <c r="I99" s="395"/>
    </row>
    <row r="100" spans="1:12" ht="41.4">
      <c r="A100" s="160" t="s">
        <v>68</v>
      </c>
      <c r="B100" s="161">
        <v>13113</v>
      </c>
      <c r="C100" s="162" t="s">
        <v>65</v>
      </c>
      <c r="D100" s="168" t="s">
        <v>27</v>
      </c>
      <c r="E100" s="169">
        <v>45</v>
      </c>
      <c r="F100" s="169">
        <v>0</v>
      </c>
      <c r="G100" s="403"/>
      <c r="H100" s="404">
        <f>E100*G100</f>
        <v>0</v>
      </c>
      <c r="I100" s="404">
        <f>+F100*G100</f>
        <v>0</v>
      </c>
    </row>
    <row r="101" spans="1:12" ht="14.4" thickBot="1">
      <c r="A101" s="19"/>
      <c r="D101" s="17"/>
      <c r="G101" s="395"/>
      <c r="H101" s="395"/>
      <c r="I101" s="395"/>
    </row>
    <row r="102" spans="1:12" ht="15" thickTop="1" thickBot="1">
      <c r="E102" s="10" t="s">
        <v>11</v>
      </c>
      <c r="F102" s="72"/>
      <c r="G102" s="405"/>
      <c r="H102" s="396">
        <f>SUM(H56:H100)</f>
        <v>0</v>
      </c>
      <c r="I102" s="396">
        <f>SUM(I56:I100)</f>
        <v>0</v>
      </c>
      <c r="J102" s="1"/>
    </row>
    <row r="103" spans="1:12" ht="14.4" thickTop="1">
      <c r="G103" s="395"/>
      <c r="H103" s="395"/>
      <c r="I103" s="395"/>
    </row>
    <row r="104" spans="1:12">
      <c r="A104" s="11" t="s">
        <v>5</v>
      </c>
      <c r="B104" s="12"/>
      <c r="C104" s="5"/>
      <c r="G104" s="395"/>
      <c r="H104" s="395"/>
      <c r="I104" s="395"/>
      <c r="J104" s="1"/>
    </row>
    <row r="105" spans="1:12">
      <c r="A105" s="11"/>
      <c r="B105" s="12"/>
      <c r="C105" s="5"/>
      <c r="G105" s="395"/>
      <c r="H105" s="395"/>
      <c r="I105" s="395"/>
    </row>
    <row r="106" spans="1:12">
      <c r="A106" s="11" t="s">
        <v>33</v>
      </c>
      <c r="B106" s="12"/>
      <c r="C106" s="5"/>
      <c r="G106" s="395"/>
      <c r="H106" s="395"/>
      <c r="I106" s="395"/>
    </row>
    <row r="107" spans="1:12">
      <c r="A107" s="11"/>
      <c r="B107" s="12"/>
      <c r="C107" s="5"/>
      <c r="G107" s="395"/>
      <c r="H107" s="395"/>
      <c r="I107" s="395"/>
    </row>
    <row r="108" spans="1:12" ht="41.4">
      <c r="A108" s="172" t="s">
        <v>1</v>
      </c>
      <c r="B108" s="173">
        <v>21114</v>
      </c>
      <c r="C108" s="174" t="s">
        <v>49</v>
      </c>
      <c r="D108" s="175" t="s">
        <v>88</v>
      </c>
      <c r="E108" s="176">
        <v>10</v>
      </c>
      <c r="F108" s="176">
        <v>19</v>
      </c>
      <c r="G108" s="412"/>
      <c r="H108" s="414">
        <f>+E108*G108</f>
        <v>0</v>
      </c>
      <c r="I108" s="404">
        <f>+F108*G108</f>
        <v>0</v>
      </c>
      <c r="J108" s="1"/>
    </row>
    <row r="109" spans="1:12">
      <c r="G109" s="395"/>
      <c r="H109" s="395"/>
      <c r="I109" s="395"/>
      <c r="J109" s="1"/>
    </row>
    <row r="110" spans="1:12" ht="41.4">
      <c r="A110" s="172" t="s">
        <v>2</v>
      </c>
      <c r="B110" s="173">
        <v>21234</v>
      </c>
      <c r="C110" s="174" t="s">
        <v>71</v>
      </c>
      <c r="D110" s="175" t="s">
        <v>88</v>
      </c>
      <c r="E110" s="176">
        <v>241</v>
      </c>
      <c r="F110" s="176">
        <v>84</v>
      </c>
      <c r="G110" s="412"/>
      <c r="H110" s="414">
        <f>+E110*G110</f>
        <v>0</v>
      </c>
      <c r="I110" s="404">
        <f>+F110*G110</f>
        <v>0</v>
      </c>
      <c r="J110" s="1"/>
    </row>
    <row r="111" spans="1:12">
      <c r="G111" s="395"/>
      <c r="H111" s="395"/>
      <c r="I111" s="395"/>
      <c r="J111" s="1"/>
    </row>
    <row r="112" spans="1:12">
      <c r="A112" s="11" t="s">
        <v>34</v>
      </c>
      <c r="B112" s="12"/>
      <c r="C112" s="5"/>
      <c r="G112" s="395"/>
      <c r="H112" s="395"/>
      <c r="I112" s="395"/>
    </row>
    <row r="113" spans="1:10">
      <c r="A113" s="11"/>
      <c r="B113" s="12"/>
      <c r="C113" s="5"/>
      <c r="G113" s="395"/>
      <c r="H113" s="395"/>
      <c r="I113" s="395"/>
    </row>
    <row r="114" spans="1:10" ht="27.6">
      <c r="A114" s="172" t="s">
        <v>4</v>
      </c>
      <c r="B114" s="173">
        <v>22113</v>
      </c>
      <c r="C114" s="174" t="s">
        <v>42</v>
      </c>
      <c r="D114" s="175" t="s">
        <v>86</v>
      </c>
      <c r="E114" s="176">
        <v>794</v>
      </c>
      <c r="F114" s="176">
        <v>205</v>
      </c>
      <c r="G114" s="412"/>
      <c r="H114" s="414">
        <f>+E114*G114</f>
        <v>0</v>
      </c>
      <c r="I114" s="404">
        <f>+F114*G114</f>
        <v>0</v>
      </c>
    </row>
    <row r="115" spans="1:10">
      <c r="G115" s="395"/>
      <c r="H115" s="395"/>
      <c r="I115" s="395"/>
    </row>
    <row r="116" spans="1:10">
      <c r="A116" s="11" t="s">
        <v>59</v>
      </c>
      <c r="B116" s="12"/>
      <c r="C116" s="5"/>
      <c r="E116" s="34"/>
      <c r="F116" s="34"/>
      <c r="G116" s="395"/>
      <c r="H116" s="395"/>
      <c r="I116" s="395"/>
    </row>
    <row r="117" spans="1:10">
      <c r="E117" s="34"/>
      <c r="F117" s="34"/>
      <c r="G117" s="395"/>
      <c r="H117" s="395"/>
      <c r="I117" s="395"/>
    </row>
    <row r="118" spans="1:10" ht="30" customHeight="1">
      <c r="A118" s="177" t="s">
        <v>13</v>
      </c>
      <c r="B118" s="161">
        <v>25132</v>
      </c>
      <c r="C118" s="162" t="s">
        <v>57</v>
      </c>
      <c r="D118" s="168" t="s">
        <v>86</v>
      </c>
      <c r="E118" s="171">
        <v>155</v>
      </c>
      <c r="F118" s="171">
        <v>350</v>
      </c>
      <c r="G118" s="403"/>
      <c r="H118" s="404">
        <f>E118*G118</f>
        <v>0</v>
      </c>
      <c r="I118" s="404">
        <f>+F118*G118</f>
        <v>0</v>
      </c>
    </row>
    <row r="119" spans="1:10">
      <c r="E119" s="34"/>
      <c r="F119" s="34"/>
      <c r="G119" s="395"/>
      <c r="H119" s="395"/>
      <c r="I119" s="395"/>
    </row>
    <row r="120" spans="1:10" ht="27.6">
      <c r="A120" s="177" t="s">
        <v>18</v>
      </c>
      <c r="B120" s="161">
        <v>25151</v>
      </c>
      <c r="C120" s="162" t="s">
        <v>58</v>
      </c>
      <c r="D120" s="168" t="s">
        <v>86</v>
      </c>
      <c r="E120" s="171">
        <v>155</v>
      </c>
      <c r="F120" s="171">
        <v>350</v>
      </c>
      <c r="G120" s="403"/>
      <c r="H120" s="404">
        <f>E120*G120</f>
        <v>0</v>
      </c>
      <c r="I120" s="404">
        <f>+F120*G120</f>
        <v>0</v>
      </c>
    </row>
    <row r="121" spans="1:10">
      <c r="E121" s="34"/>
      <c r="F121" s="34"/>
      <c r="G121" s="395"/>
      <c r="H121" s="395"/>
      <c r="I121" s="395"/>
    </row>
    <row r="122" spans="1:10">
      <c r="A122" s="11" t="s">
        <v>35</v>
      </c>
      <c r="B122" s="12"/>
      <c r="C122" s="5"/>
      <c r="G122" s="395"/>
      <c r="H122" s="395"/>
      <c r="I122" s="395"/>
      <c r="J122" s="1"/>
    </row>
    <row r="123" spans="1:10">
      <c r="A123" s="11"/>
      <c r="B123" s="12"/>
      <c r="C123" s="5"/>
      <c r="G123" s="395"/>
      <c r="H123" s="395"/>
      <c r="I123" s="395"/>
      <c r="J123" s="1"/>
    </row>
    <row r="124" spans="1:10" ht="27.6">
      <c r="A124" s="177" t="s">
        <v>15</v>
      </c>
      <c r="B124" s="161">
        <v>29117</v>
      </c>
      <c r="C124" s="162" t="s">
        <v>28</v>
      </c>
      <c r="D124" s="163" t="s">
        <v>29</v>
      </c>
      <c r="E124" s="178">
        <v>410</v>
      </c>
      <c r="F124" s="178">
        <v>140</v>
      </c>
      <c r="G124" s="403"/>
      <c r="H124" s="404">
        <f>E124*G124</f>
        <v>0</v>
      </c>
      <c r="I124" s="404">
        <f>+F124*G124</f>
        <v>0</v>
      </c>
    </row>
    <row r="125" spans="1:10">
      <c r="E125" s="25"/>
      <c r="F125" s="25"/>
      <c r="G125" s="395"/>
      <c r="H125" s="395"/>
      <c r="I125" s="395"/>
    </row>
    <row r="126" spans="1:10" ht="31.5" customHeight="1">
      <c r="A126" s="177" t="s">
        <v>19</v>
      </c>
      <c r="B126" s="179">
        <v>29131</v>
      </c>
      <c r="C126" s="180" t="s">
        <v>76</v>
      </c>
      <c r="D126" s="168" t="s">
        <v>88</v>
      </c>
      <c r="E126" s="181">
        <v>0</v>
      </c>
      <c r="F126" s="181">
        <v>0</v>
      </c>
      <c r="G126" s="403"/>
      <c r="H126" s="404">
        <f>+E126*G126</f>
        <v>0</v>
      </c>
      <c r="I126" s="404">
        <f>+F126*G126</f>
        <v>0</v>
      </c>
    </row>
    <row r="127" spans="1:10">
      <c r="G127" s="395"/>
      <c r="H127" s="395"/>
      <c r="I127" s="395"/>
    </row>
    <row r="128" spans="1:10" ht="27.6">
      <c r="A128" s="177" t="s">
        <v>20</v>
      </c>
      <c r="B128" s="173">
        <v>29134</v>
      </c>
      <c r="C128" s="174" t="s">
        <v>77</v>
      </c>
      <c r="D128" s="175" t="s">
        <v>88</v>
      </c>
      <c r="E128" s="182">
        <v>241</v>
      </c>
      <c r="F128" s="182">
        <v>84</v>
      </c>
      <c r="G128" s="412"/>
      <c r="H128" s="414">
        <f>+E128*G128</f>
        <v>0</v>
      </c>
      <c r="I128" s="404">
        <f>+F128*G128</f>
        <v>0</v>
      </c>
      <c r="J128" s="1"/>
    </row>
    <row r="129" spans="1:10">
      <c r="E129" s="25"/>
      <c r="F129" s="25"/>
      <c r="G129" s="395"/>
      <c r="H129" s="395"/>
      <c r="I129" s="395"/>
      <c r="J129" s="1"/>
    </row>
    <row r="130" spans="1:10" ht="27.6">
      <c r="A130" s="177" t="s">
        <v>21</v>
      </c>
      <c r="B130" s="183">
        <v>29138</v>
      </c>
      <c r="C130" s="184" t="s">
        <v>78</v>
      </c>
      <c r="D130" s="168" t="s">
        <v>88</v>
      </c>
      <c r="E130" s="171">
        <v>10</v>
      </c>
      <c r="F130" s="171">
        <v>2</v>
      </c>
      <c r="G130" s="403"/>
      <c r="H130" s="404">
        <f>E130*G130</f>
        <v>0</v>
      </c>
      <c r="I130" s="404">
        <f>+F130*G130</f>
        <v>0</v>
      </c>
    </row>
    <row r="131" spans="1:10" ht="14.4" thickBot="1">
      <c r="E131" s="15"/>
      <c r="F131" s="15"/>
      <c r="G131" s="395"/>
      <c r="H131" s="395"/>
      <c r="I131" s="395"/>
      <c r="J131" s="1"/>
    </row>
    <row r="132" spans="1:10" ht="15" thickTop="1" thickBot="1">
      <c r="E132" s="10" t="s">
        <v>11</v>
      </c>
      <c r="F132" s="72"/>
      <c r="G132" s="405"/>
      <c r="H132" s="396">
        <f>SUM(H108:H130)</f>
        <v>0</v>
      </c>
      <c r="I132" s="396">
        <f>SUM(I108:I130)</f>
        <v>0</v>
      </c>
      <c r="J132" s="1"/>
    </row>
    <row r="133" spans="1:10" ht="14.4" thickTop="1">
      <c r="E133" s="7"/>
      <c r="F133" s="7"/>
      <c r="G133" s="395"/>
      <c r="H133" s="395"/>
      <c r="I133" s="395"/>
      <c r="J133" s="1"/>
    </row>
    <row r="134" spans="1:10">
      <c r="A134" s="11" t="s">
        <v>9</v>
      </c>
      <c r="B134" s="12"/>
      <c r="C134" s="5"/>
      <c r="G134" s="395"/>
      <c r="H134" s="395"/>
      <c r="I134" s="395"/>
    </row>
    <row r="135" spans="1:10">
      <c r="G135" s="395"/>
      <c r="H135" s="395"/>
      <c r="I135" s="395"/>
      <c r="J135" s="1"/>
    </row>
    <row r="136" spans="1:10">
      <c r="A136" s="11" t="s">
        <v>36</v>
      </c>
      <c r="B136" s="12"/>
      <c r="C136" s="5"/>
      <c r="G136" s="395"/>
      <c r="H136" s="395"/>
      <c r="I136" s="395"/>
    </row>
    <row r="137" spans="1:10">
      <c r="G137" s="395"/>
      <c r="H137" s="395"/>
      <c r="I137" s="395"/>
    </row>
    <row r="138" spans="1:10" s="48" customFormat="1">
      <c r="A138" s="11" t="s">
        <v>37</v>
      </c>
      <c r="B138" s="12"/>
      <c r="C138" s="5"/>
      <c r="D138" s="45"/>
      <c r="E138" s="46"/>
      <c r="F138" s="46"/>
      <c r="G138" s="394"/>
      <c r="H138" s="394"/>
      <c r="I138" s="394"/>
    </row>
    <row r="139" spans="1:10">
      <c r="G139" s="395"/>
      <c r="H139" s="395"/>
      <c r="I139" s="395"/>
      <c r="J139" s="1"/>
    </row>
    <row r="140" spans="1:10" ht="46.5" customHeight="1">
      <c r="A140" s="172" t="s">
        <v>1</v>
      </c>
      <c r="B140" s="173">
        <v>31130</v>
      </c>
      <c r="C140" s="174" t="s">
        <v>160</v>
      </c>
      <c r="D140" s="175" t="s">
        <v>88</v>
      </c>
      <c r="E140" s="176">
        <v>120</v>
      </c>
      <c r="F140" s="176">
        <v>23</v>
      </c>
      <c r="G140" s="412"/>
      <c r="H140" s="414">
        <f>+E140*G140</f>
        <v>0</v>
      </c>
      <c r="I140" s="404">
        <f>+F140*G140</f>
        <v>0</v>
      </c>
      <c r="J140" s="1"/>
    </row>
    <row r="141" spans="1:10">
      <c r="G141" s="395"/>
      <c r="H141" s="395"/>
      <c r="I141" s="395"/>
      <c r="J141" s="1"/>
    </row>
    <row r="142" spans="1:10" ht="60.75" customHeight="1">
      <c r="A142" s="172" t="s">
        <v>2</v>
      </c>
      <c r="B142" s="179">
        <v>31170</v>
      </c>
      <c r="C142" s="180" t="s">
        <v>161</v>
      </c>
      <c r="D142" s="168" t="s">
        <v>88</v>
      </c>
      <c r="E142" s="181">
        <v>45</v>
      </c>
      <c r="F142" s="181">
        <v>7</v>
      </c>
      <c r="G142" s="403"/>
      <c r="H142" s="404">
        <f>+E142*G142</f>
        <v>0</v>
      </c>
      <c r="I142" s="404">
        <f>+F142*G142</f>
        <v>0</v>
      </c>
      <c r="J142" s="1"/>
    </row>
    <row r="143" spans="1:10">
      <c r="G143" s="395"/>
      <c r="H143" s="395"/>
      <c r="I143" s="395"/>
      <c r="J143" s="1"/>
    </row>
    <row r="144" spans="1:10" ht="15" customHeight="1">
      <c r="A144" s="11" t="s">
        <v>50</v>
      </c>
      <c r="B144" s="12"/>
      <c r="C144" s="5"/>
      <c r="D144" s="2"/>
      <c r="E144" s="61"/>
      <c r="F144" s="61"/>
      <c r="G144" s="401"/>
      <c r="H144" s="401"/>
      <c r="I144" s="401"/>
    </row>
    <row r="145" spans="1:12">
      <c r="A145" s="11"/>
      <c r="B145" s="12"/>
      <c r="C145" s="5"/>
      <c r="D145" s="2"/>
      <c r="E145" s="61"/>
      <c r="F145" s="61"/>
      <c r="G145" s="401"/>
      <c r="H145" s="401"/>
      <c r="I145" s="401"/>
      <c r="J145" s="1"/>
    </row>
    <row r="146" spans="1:12" ht="59.25" customHeight="1">
      <c r="A146" s="177" t="s">
        <v>4</v>
      </c>
      <c r="B146" s="161">
        <v>31555</v>
      </c>
      <c r="C146" s="162" t="s">
        <v>94</v>
      </c>
      <c r="D146" s="168" t="s">
        <v>86</v>
      </c>
      <c r="E146" s="171">
        <v>106</v>
      </c>
      <c r="F146" s="171">
        <v>22</v>
      </c>
      <c r="G146" s="403"/>
      <c r="H146" s="404">
        <f>E146*G146</f>
        <v>0</v>
      </c>
      <c r="I146" s="404">
        <f>+F146*G146</f>
        <v>0</v>
      </c>
    </row>
    <row r="147" spans="1:12" ht="15">
      <c r="A147" s="2"/>
      <c r="B147" s="2"/>
      <c r="C147" s="2"/>
      <c r="D147" s="2"/>
      <c r="E147" s="61"/>
      <c r="F147" s="61"/>
      <c r="G147" s="401"/>
      <c r="H147" s="401"/>
      <c r="I147" s="401"/>
      <c r="L147" s="47"/>
    </row>
    <row r="148" spans="1:12" ht="76.5" customHeight="1">
      <c r="A148" s="177" t="s">
        <v>13</v>
      </c>
      <c r="B148" s="161">
        <v>31555</v>
      </c>
      <c r="C148" s="162" t="s">
        <v>162</v>
      </c>
      <c r="D148" s="168" t="s">
        <v>86</v>
      </c>
      <c r="E148" s="171">
        <v>502</v>
      </c>
      <c r="F148" s="171">
        <v>0</v>
      </c>
      <c r="G148" s="403"/>
      <c r="H148" s="404">
        <f>E148*G148</f>
        <v>0</v>
      </c>
      <c r="I148" s="404">
        <f>+F148*G148</f>
        <v>0</v>
      </c>
    </row>
    <row r="149" spans="1:12" ht="15">
      <c r="A149" s="2"/>
      <c r="B149" s="2"/>
      <c r="C149" s="2"/>
      <c r="D149" s="2"/>
      <c r="E149" s="61"/>
      <c r="F149" s="61"/>
      <c r="G149" s="401"/>
      <c r="H149" s="401"/>
      <c r="I149" s="401"/>
      <c r="L149" s="47"/>
    </row>
    <row r="150" spans="1:12" ht="15">
      <c r="A150" s="11" t="s">
        <v>51</v>
      </c>
      <c r="E150" s="34"/>
      <c r="F150" s="34"/>
      <c r="G150" s="395"/>
      <c r="H150" s="395"/>
      <c r="I150" s="395"/>
      <c r="L150" s="47"/>
    </row>
    <row r="151" spans="1:12" ht="15">
      <c r="A151" s="11"/>
      <c r="E151" s="34"/>
      <c r="F151" s="34"/>
      <c r="G151" s="395"/>
      <c r="H151" s="395"/>
      <c r="I151" s="395"/>
      <c r="L151" s="47"/>
    </row>
    <row r="152" spans="1:12" ht="15" customHeight="1">
      <c r="A152" s="11" t="s">
        <v>52</v>
      </c>
      <c r="E152" s="34"/>
      <c r="F152" s="34"/>
      <c r="G152" s="395"/>
      <c r="H152" s="395"/>
      <c r="I152" s="395"/>
    </row>
    <row r="153" spans="1:12">
      <c r="A153" s="11"/>
      <c r="E153" s="34"/>
      <c r="F153" s="34"/>
      <c r="G153" s="395"/>
      <c r="H153" s="395"/>
      <c r="I153" s="395"/>
    </row>
    <row r="154" spans="1:12" ht="55.2">
      <c r="A154" s="177" t="s">
        <v>18</v>
      </c>
      <c r="B154" s="161">
        <v>32237</v>
      </c>
      <c r="C154" s="162" t="s">
        <v>79</v>
      </c>
      <c r="D154" s="168" t="s">
        <v>86</v>
      </c>
      <c r="E154" s="171">
        <v>608</v>
      </c>
      <c r="F154" s="171">
        <v>22</v>
      </c>
      <c r="G154" s="403"/>
      <c r="H154" s="404">
        <f>E154*G154</f>
        <v>0</v>
      </c>
      <c r="I154" s="404">
        <f>+F154*G154</f>
        <v>0</v>
      </c>
    </row>
    <row r="155" spans="1:12">
      <c r="E155" s="34"/>
      <c r="F155" s="34"/>
      <c r="G155" s="395"/>
      <c r="H155" s="395"/>
      <c r="I155" s="395"/>
    </row>
    <row r="156" spans="1:12" ht="60" customHeight="1">
      <c r="A156" s="177" t="s">
        <v>15</v>
      </c>
      <c r="B156" s="161">
        <v>32254</v>
      </c>
      <c r="C156" s="162" t="s">
        <v>84</v>
      </c>
      <c r="D156" s="168" t="s">
        <v>86</v>
      </c>
      <c r="E156" s="171">
        <v>188</v>
      </c>
      <c r="F156" s="171">
        <v>0</v>
      </c>
      <c r="G156" s="403"/>
      <c r="H156" s="404">
        <f>E156*G156</f>
        <v>0</v>
      </c>
      <c r="I156" s="404">
        <f>+F156*G156</f>
        <v>0</v>
      </c>
    </row>
    <row r="157" spans="1:12">
      <c r="E157" s="34"/>
      <c r="F157" s="34"/>
      <c r="G157" s="395"/>
      <c r="H157" s="395"/>
      <c r="I157" s="395"/>
    </row>
    <row r="158" spans="1:12" ht="60" customHeight="1">
      <c r="A158" s="177" t="s">
        <v>19</v>
      </c>
      <c r="B158" s="161">
        <v>32254</v>
      </c>
      <c r="C158" s="162" t="s">
        <v>83</v>
      </c>
      <c r="D158" s="168" t="s">
        <v>86</v>
      </c>
      <c r="E158" s="171">
        <v>66</v>
      </c>
      <c r="F158" s="171">
        <v>0</v>
      </c>
      <c r="G158" s="403"/>
      <c r="H158" s="404">
        <f>E158*G158</f>
        <v>0</v>
      </c>
      <c r="I158" s="404">
        <f>+F158*G158</f>
        <v>0</v>
      </c>
    </row>
    <row r="159" spans="1:12">
      <c r="E159" s="34"/>
      <c r="F159" s="34"/>
      <c r="G159" s="395"/>
      <c r="H159" s="395"/>
      <c r="I159" s="395"/>
    </row>
    <row r="160" spans="1:12" ht="16.5" customHeight="1">
      <c r="A160" s="11" t="s">
        <v>91</v>
      </c>
      <c r="E160" s="34"/>
      <c r="F160" s="34"/>
      <c r="G160" s="395"/>
      <c r="H160" s="395"/>
      <c r="I160" s="395"/>
    </row>
    <row r="161" spans="1:11" ht="13.5" customHeight="1">
      <c r="E161" s="34"/>
      <c r="F161" s="34"/>
      <c r="G161" s="395"/>
      <c r="H161" s="395"/>
      <c r="I161" s="395"/>
    </row>
    <row r="162" spans="1:11" s="619" customFormat="1" ht="103.5" customHeight="1">
      <c r="A162" s="177" t="s">
        <v>20</v>
      </c>
      <c r="B162" s="161">
        <v>34112</v>
      </c>
      <c r="C162" s="162" t="s">
        <v>163</v>
      </c>
      <c r="D162" s="168" t="s">
        <v>86</v>
      </c>
      <c r="E162" s="171">
        <v>21.8</v>
      </c>
      <c r="F162" s="171">
        <v>0</v>
      </c>
      <c r="G162" s="403"/>
      <c r="H162" s="404">
        <f>E162*G162</f>
        <v>0</v>
      </c>
      <c r="I162" s="404">
        <f>+F162*G162</f>
        <v>0</v>
      </c>
    </row>
    <row r="163" spans="1:11" s="619" customFormat="1">
      <c r="A163" s="3"/>
      <c r="B163" s="4"/>
      <c r="C163" s="8"/>
      <c r="D163" s="1"/>
      <c r="E163" s="34"/>
      <c r="F163" s="34"/>
      <c r="G163" s="395"/>
      <c r="H163" s="395"/>
      <c r="I163" s="395"/>
    </row>
    <row r="164" spans="1:11" s="619" customFormat="1" ht="178.5" customHeight="1">
      <c r="A164" s="177" t="s">
        <v>21</v>
      </c>
      <c r="B164" s="161">
        <v>34272</v>
      </c>
      <c r="C164" s="162" t="s">
        <v>164</v>
      </c>
      <c r="D164" s="168" t="s">
        <v>86</v>
      </c>
      <c r="E164" s="171">
        <v>102</v>
      </c>
      <c r="F164" s="171">
        <v>0</v>
      </c>
      <c r="G164" s="403"/>
      <c r="H164" s="404">
        <f>E164*G164</f>
        <v>0</v>
      </c>
      <c r="I164" s="404">
        <f>+F164*G164</f>
        <v>0</v>
      </c>
    </row>
    <row r="165" spans="1:11">
      <c r="E165" s="34"/>
      <c r="F165" s="34"/>
      <c r="G165" s="395"/>
      <c r="H165" s="395"/>
      <c r="I165" s="395"/>
    </row>
    <row r="166" spans="1:11" ht="82.8">
      <c r="A166" s="177" t="s">
        <v>22</v>
      </c>
      <c r="B166" s="161">
        <v>34411</v>
      </c>
      <c r="C166" s="162" t="s">
        <v>95</v>
      </c>
      <c r="D166" s="168" t="s">
        <v>86</v>
      </c>
      <c r="E166" s="171">
        <v>18</v>
      </c>
      <c r="F166" s="171">
        <v>0</v>
      </c>
      <c r="G166" s="403"/>
      <c r="H166" s="404">
        <f>E166*G166</f>
        <v>0</v>
      </c>
      <c r="I166" s="404">
        <f>+F166*G166</f>
        <v>0</v>
      </c>
    </row>
    <row r="167" spans="1:11">
      <c r="E167" s="34"/>
      <c r="F167" s="34"/>
      <c r="G167" s="395"/>
      <c r="H167" s="395"/>
      <c r="I167" s="395"/>
    </row>
    <row r="168" spans="1:11" s="619" customFormat="1" ht="90.75" customHeight="1">
      <c r="A168" s="177" t="s">
        <v>23</v>
      </c>
      <c r="B168" s="161">
        <v>34901</v>
      </c>
      <c r="C168" s="162" t="s">
        <v>165</v>
      </c>
      <c r="D168" s="168" t="s">
        <v>86</v>
      </c>
      <c r="E168" s="171">
        <v>38</v>
      </c>
      <c r="F168" s="171">
        <v>0</v>
      </c>
      <c r="G168" s="403"/>
      <c r="H168" s="404">
        <f>E168*G168</f>
        <v>0</v>
      </c>
      <c r="I168" s="404">
        <f>+F168*G168</f>
        <v>0</v>
      </c>
    </row>
    <row r="169" spans="1:11">
      <c r="E169" s="34"/>
      <c r="F169" s="34"/>
      <c r="G169" s="395"/>
      <c r="H169" s="395"/>
      <c r="I169" s="395"/>
    </row>
    <row r="170" spans="1:11" ht="90.75" customHeight="1">
      <c r="A170" s="177" t="s">
        <v>24</v>
      </c>
      <c r="B170" s="161">
        <v>34902</v>
      </c>
      <c r="C170" s="162" t="s">
        <v>96</v>
      </c>
      <c r="D170" s="168" t="s">
        <v>86</v>
      </c>
      <c r="E170" s="171">
        <v>63</v>
      </c>
      <c r="F170" s="171">
        <v>0</v>
      </c>
      <c r="G170" s="403"/>
      <c r="H170" s="404">
        <f>E170*G170</f>
        <v>0</v>
      </c>
      <c r="I170" s="404">
        <f>+F170*G170</f>
        <v>0</v>
      </c>
    </row>
    <row r="171" spans="1:11">
      <c r="E171" s="34"/>
      <c r="F171" s="34"/>
      <c r="G171" s="395"/>
      <c r="H171" s="395"/>
      <c r="I171" s="395"/>
    </row>
    <row r="172" spans="1:11" ht="32.25" customHeight="1">
      <c r="A172" s="177" t="s">
        <v>25</v>
      </c>
      <c r="B172" s="161">
        <v>34903</v>
      </c>
      <c r="C172" s="162" t="s">
        <v>92</v>
      </c>
      <c r="D172" s="168" t="s">
        <v>86</v>
      </c>
      <c r="E172" s="171">
        <v>28</v>
      </c>
      <c r="F172" s="171">
        <v>57</v>
      </c>
      <c r="G172" s="403"/>
      <c r="H172" s="404">
        <f>E172*G172</f>
        <v>0</v>
      </c>
      <c r="I172" s="404">
        <f>+F172*G172</f>
        <v>0</v>
      </c>
    </row>
    <row r="173" spans="1:11">
      <c r="A173" s="185"/>
      <c r="B173" s="186"/>
      <c r="D173" s="17"/>
      <c r="E173" s="34"/>
      <c r="F173" s="34"/>
      <c r="G173" s="395"/>
      <c r="H173" s="395"/>
      <c r="I173" s="395"/>
      <c r="J173" s="1"/>
      <c r="K173" s="1"/>
    </row>
    <row r="174" spans="1:11" ht="133.5" customHeight="1">
      <c r="A174" s="177" t="s">
        <v>63</v>
      </c>
      <c r="B174" s="161">
        <v>34920</v>
      </c>
      <c r="C174" s="187" t="s">
        <v>166</v>
      </c>
      <c r="D174" s="168" t="s">
        <v>86</v>
      </c>
      <c r="E174" s="171">
        <v>18</v>
      </c>
      <c r="F174" s="171">
        <v>0</v>
      </c>
      <c r="G174" s="403"/>
      <c r="H174" s="414">
        <f>+E174*G174</f>
        <v>0</v>
      </c>
      <c r="I174" s="414">
        <f>+F174*G174</f>
        <v>0</v>
      </c>
      <c r="J174" s="1"/>
      <c r="K174" s="1"/>
    </row>
    <row r="175" spans="1:11" s="60" customFormat="1">
      <c r="A175" s="3"/>
      <c r="B175" s="4"/>
      <c r="C175" s="8"/>
      <c r="D175" s="1"/>
      <c r="E175" s="34"/>
      <c r="F175" s="34"/>
      <c r="G175" s="395"/>
      <c r="H175" s="395"/>
      <c r="I175" s="395"/>
    </row>
    <row r="176" spans="1:11" s="60" customFormat="1">
      <c r="A176" s="11" t="s">
        <v>53</v>
      </c>
      <c r="B176" s="4"/>
      <c r="C176" s="8"/>
      <c r="D176" s="1"/>
      <c r="E176" s="34"/>
      <c r="F176" s="34"/>
      <c r="G176" s="395"/>
      <c r="H176" s="395"/>
      <c r="I176" s="395"/>
    </row>
    <row r="177" spans="1:9" s="60" customFormat="1">
      <c r="A177" s="3"/>
      <c r="B177" s="4"/>
      <c r="C177" s="8"/>
      <c r="D177" s="1"/>
      <c r="E177" s="34"/>
      <c r="F177" s="34"/>
      <c r="G177" s="395"/>
      <c r="H177" s="395"/>
      <c r="I177" s="395"/>
    </row>
    <row r="178" spans="1:9">
      <c r="A178" s="11" t="s">
        <v>54</v>
      </c>
      <c r="E178" s="34"/>
      <c r="F178" s="34"/>
      <c r="G178" s="395"/>
      <c r="H178" s="395"/>
      <c r="I178" s="395"/>
    </row>
    <row r="179" spans="1:9">
      <c r="E179" s="34"/>
      <c r="F179" s="34"/>
      <c r="G179" s="395"/>
      <c r="H179" s="395"/>
      <c r="I179" s="395"/>
    </row>
    <row r="180" spans="1:9" s="619" customFormat="1" ht="55.2">
      <c r="A180" s="177" t="s">
        <v>64</v>
      </c>
      <c r="B180" s="620">
        <v>35256</v>
      </c>
      <c r="C180" s="162" t="s">
        <v>421</v>
      </c>
      <c r="D180" s="163" t="s">
        <v>87</v>
      </c>
      <c r="E180" s="169">
        <v>86</v>
      </c>
      <c r="F180" s="169">
        <v>39</v>
      </c>
      <c r="G180" s="403"/>
      <c r="H180" s="404">
        <f>+E180*G180</f>
        <v>0</v>
      </c>
      <c r="I180" s="404">
        <f>+F180*G180</f>
        <v>0</v>
      </c>
    </row>
    <row r="181" spans="1:9" s="619" customFormat="1">
      <c r="A181" s="49"/>
      <c r="B181" s="52"/>
      <c r="C181" s="53"/>
      <c r="D181" s="50"/>
      <c r="E181" s="51"/>
      <c r="F181" s="51"/>
      <c r="G181" s="406"/>
      <c r="H181" s="406"/>
      <c r="I181" s="406"/>
    </row>
    <row r="182" spans="1:9" s="619" customFormat="1" ht="55.2">
      <c r="A182" s="177" t="s">
        <v>68</v>
      </c>
      <c r="B182" s="620">
        <v>35256</v>
      </c>
      <c r="C182" s="162" t="s">
        <v>422</v>
      </c>
      <c r="D182" s="163" t="s">
        <v>87</v>
      </c>
      <c r="E182" s="169">
        <v>173</v>
      </c>
      <c r="F182" s="169">
        <v>0</v>
      </c>
      <c r="G182" s="403"/>
      <c r="H182" s="404">
        <f>+E182*G182</f>
        <v>0</v>
      </c>
      <c r="I182" s="404">
        <f>+F182*G182</f>
        <v>0</v>
      </c>
    </row>
    <row r="183" spans="1:9" s="619" customFormat="1">
      <c r="A183" s="49"/>
      <c r="B183" s="52"/>
      <c r="C183" s="53"/>
      <c r="D183" s="50"/>
      <c r="E183" s="51"/>
      <c r="F183" s="51"/>
      <c r="G183" s="406"/>
      <c r="H183" s="406"/>
      <c r="I183" s="406"/>
    </row>
    <row r="184" spans="1:9" s="619" customFormat="1" ht="63" customHeight="1">
      <c r="A184" s="177" t="s">
        <v>69</v>
      </c>
      <c r="B184" s="620">
        <v>35262</v>
      </c>
      <c r="C184" s="162" t="s">
        <v>431</v>
      </c>
      <c r="D184" s="163" t="s">
        <v>87</v>
      </c>
      <c r="E184" s="169">
        <v>152</v>
      </c>
      <c r="F184" s="169">
        <v>32</v>
      </c>
      <c r="G184" s="403"/>
      <c r="H184" s="404">
        <f>+E184*G184</f>
        <v>0</v>
      </c>
      <c r="I184" s="404">
        <f>+F184*G184</f>
        <v>0</v>
      </c>
    </row>
    <row r="185" spans="1:9" ht="14.4" thickBot="1">
      <c r="G185" s="395"/>
      <c r="H185" s="395"/>
      <c r="I185" s="395"/>
    </row>
    <row r="186" spans="1:9" ht="15" thickTop="1" thickBot="1">
      <c r="E186" s="10" t="s">
        <v>11</v>
      </c>
      <c r="F186" s="72"/>
      <c r="G186" s="405"/>
      <c r="H186" s="396">
        <f>SUM(H140:H184)</f>
        <v>0</v>
      </c>
      <c r="I186" s="396">
        <f>SUM(I140:I184)</f>
        <v>0</v>
      </c>
    </row>
    <row r="187" spans="1:9" ht="14.4" thickTop="1">
      <c r="E187" s="7"/>
      <c r="F187" s="7"/>
      <c r="G187" s="395"/>
      <c r="H187" s="395"/>
      <c r="I187" s="395"/>
    </row>
    <row r="188" spans="1:9">
      <c r="A188" s="11" t="s">
        <v>16</v>
      </c>
      <c r="B188" s="12"/>
      <c r="C188" s="5"/>
      <c r="G188" s="395"/>
      <c r="H188" s="395"/>
      <c r="I188" s="395"/>
    </row>
    <row r="189" spans="1:9">
      <c r="A189" s="11"/>
      <c r="B189" s="12"/>
      <c r="C189" s="5"/>
      <c r="G189" s="395"/>
      <c r="H189" s="395"/>
      <c r="I189" s="395"/>
    </row>
    <row r="190" spans="1:9">
      <c r="A190" s="11" t="s">
        <v>39</v>
      </c>
      <c r="B190" s="12"/>
      <c r="C190" s="5"/>
      <c r="G190" s="395"/>
      <c r="H190" s="395"/>
      <c r="I190" s="395"/>
    </row>
    <row r="191" spans="1:9">
      <c r="G191" s="395"/>
      <c r="H191" s="395"/>
      <c r="I191" s="395"/>
    </row>
    <row r="192" spans="1:9" ht="47.25" customHeight="1">
      <c r="A192" s="172" t="s">
        <v>1</v>
      </c>
      <c r="B192" s="173">
        <v>61123</v>
      </c>
      <c r="C192" s="174" t="s">
        <v>38</v>
      </c>
      <c r="D192" s="175" t="s">
        <v>3</v>
      </c>
      <c r="E192" s="176">
        <v>18</v>
      </c>
      <c r="F192" s="176">
        <v>1</v>
      </c>
      <c r="G192" s="412"/>
      <c r="H192" s="414">
        <f>+E192*G192</f>
        <v>0</v>
      </c>
      <c r="I192" s="404">
        <f>+F192*G192</f>
        <v>0</v>
      </c>
    </row>
    <row r="193" spans="1:9">
      <c r="G193" s="395"/>
      <c r="H193" s="395"/>
      <c r="I193" s="395"/>
    </row>
    <row r="194" spans="1:9" ht="55.2">
      <c r="A194" s="172" t="s">
        <v>2</v>
      </c>
      <c r="B194" s="173">
        <v>61214</v>
      </c>
      <c r="C194" s="162" t="s">
        <v>167</v>
      </c>
      <c r="D194" s="175" t="s">
        <v>3</v>
      </c>
      <c r="E194" s="176">
        <v>4</v>
      </c>
      <c r="F194" s="176">
        <v>0</v>
      </c>
      <c r="G194" s="412"/>
      <c r="H194" s="414">
        <f>+E194*G194</f>
        <v>0</v>
      </c>
      <c r="I194" s="404">
        <f>+F194*G194</f>
        <v>0</v>
      </c>
    </row>
    <row r="195" spans="1:9">
      <c r="G195" s="395"/>
      <c r="H195" s="395"/>
      <c r="I195" s="395"/>
    </row>
    <row r="196" spans="1:9" ht="55.2">
      <c r="A196" s="172" t="s">
        <v>4</v>
      </c>
      <c r="B196" s="173">
        <v>61216</v>
      </c>
      <c r="C196" s="162" t="s">
        <v>55</v>
      </c>
      <c r="D196" s="175" t="s">
        <v>3</v>
      </c>
      <c r="E196" s="176">
        <v>0</v>
      </c>
      <c r="F196" s="176">
        <v>1</v>
      </c>
      <c r="G196" s="412"/>
      <c r="H196" s="414">
        <f>+E196*G196</f>
        <v>0</v>
      </c>
      <c r="I196" s="404">
        <f>+F196*G196</f>
        <v>0</v>
      </c>
    </row>
    <row r="197" spans="1:9">
      <c r="G197" s="395"/>
      <c r="H197" s="395"/>
      <c r="I197" s="395"/>
    </row>
    <row r="198" spans="1:9" ht="55.2">
      <c r="A198" s="172" t="s">
        <v>13</v>
      </c>
      <c r="B198" s="173">
        <v>61217</v>
      </c>
      <c r="C198" s="162" t="s">
        <v>97</v>
      </c>
      <c r="D198" s="175" t="s">
        <v>3</v>
      </c>
      <c r="E198" s="176">
        <v>1</v>
      </c>
      <c r="F198" s="176">
        <v>0</v>
      </c>
      <c r="G198" s="412"/>
      <c r="H198" s="414">
        <f>+E198*G198</f>
        <v>0</v>
      </c>
      <c r="I198" s="404">
        <f>+F198*G198</f>
        <v>0</v>
      </c>
    </row>
    <row r="199" spans="1:9">
      <c r="G199" s="395"/>
      <c r="H199" s="395"/>
      <c r="I199" s="395"/>
    </row>
    <row r="200" spans="1:9" ht="55.2">
      <c r="A200" s="172" t="s">
        <v>18</v>
      </c>
      <c r="B200" s="173">
        <v>61218</v>
      </c>
      <c r="C200" s="162" t="s">
        <v>168</v>
      </c>
      <c r="D200" s="175" t="s">
        <v>3</v>
      </c>
      <c r="E200" s="176">
        <v>9</v>
      </c>
      <c r="F200" s="176">
        <v>0</v>
      </c>
      <c r="G200" s="412"/>
      <c r="H200" s="414">
        <f>+E200*G200</f>
        <v>0</v>
      </c>
      <c r="I200" s="404">
        <f>+F200*G200</f>
        <v>0</v>
      </c>
    </row>
    <row r="201" spans="1:9">
      <c r="G201" s="395"/>
      <c r="H201" s="395"/>
      <c r="I201" s="395"/>
    </row>
    <row r="202" spans="1:9" ht="58.5" customHeight="1">
      <c r="A202" s="172" t="s">
        <v>15</v>
      </c>
      <c r="B202" s="173">
        <v>61219</v>
      </c>
      <c r="C202" s="162" t="s">
        <v>98</v>
      </c>
      <c r="D202" s="175" t="s">
        <v>3</v>
      </c>
      <c r="E202" s="176">
        <v>4</v>
      </c>
      <c r="F202" s="176">
        <v>0</v>
      </c>
      <c r="G202" s="412"/>
      <c r="H202" s="414">
        <f>+E202*G202</f>
        <v>0</v>
      </c>
      <c r="I202" s="404">
        <f>+F202*G202</f>
        <v>0</v>
      </c>
    </row>
    <row r="203" spans="1:9">
      <c r="G203" s="395"/>
      <c r="H203" s="395"/>
      <c r="I203" s="395"/>
    </row>
    <row r="204" spans="1:9" ht="74.25" customHeight="1">
      <c r="A204" s="172" t="s">
        <v>19</v>
      </c>
      <c r="B204" s="161">
        <v>61412</v>
      </c>
      <c r="C204" s="162" t="s">
        <v>169</v>
      </c>
      <c r="D204" s="163" t="s">
        <v>3</v>
      </c>
      <c r="E204" s="169">
        <v>4</v>
      </c>
      <c r="F204" s="169">
        <v>0</v>
      </c>
      <c r="G204" s="403"/>
      <c r="H204" s="404">
        <f>+E204*G204</f>
        <v>0</v>
      </c>
      <c r="I204" s="404">
        <f>+F204*G204</f>
        <v>0</v>
      </c>
    </row>
    <row r="205" spans="1:9">
      <c r="G205" s="395"/>
      <c r="H205" s="395"/>
      <c r="I205" s="395"/>
    </row>
    <row r="206" spans="1:9" ht="72" customHeight="1">
      <c r="A206" s="172" t="s">
        <v>20</v>
      </c>
      <c r="B206" s="161">
        <v>61642</v>
      </c>
      <c r="C206" s="162" t="s">
        <v>170</v>
      </c>
      <c r="D206" s="163" t="s">
        <v>3</v>
      </c>
      <c r="E206" s="169">
        <v>8</v>
      </c>
      <c r="F206" s="169">
        <v>0</v>
      </c>
      <c r="G206" s="403"/>
      <c r="H206" s="404">
        <f>+E206*G206</f>
        <v>0</v>
      </c>
      <c r="I206" s="404">
        <f>+F206*G206</f>
        <v>0</v>
      </c>
    </row>
    <row r="207" spans="1:9">
      <c r="G207" s="395"/>
      <c r="H207" s="395"/>
      <c r="I207" s="395"/>
    </row>
    <row r="208" spans="1:9" ht="75" customHeight="1">
      <c r="A208" s="172" t="s">
        <v>21</v>
      </c>
      <c r="B208" s="161">
        <v>61722</v>
      </c>
      <c r="C208" s="162" t="s">
        <v>171</v>
      </c>
      <c r="D208" s="163" t="s">
        <v>3</v>
      </c>
      <c r="E208" s="169">
        <v>4</v>
      </c>
      <c r="F208" s="169">
        <v>0</v>
      </c>
      <c r="G208" s="403"/>
      <c r="H208" s="404">
        <f>+E208*G208</f>
        <v>0</v>
      </c>
      <c r="I208" s="404">
        <f>+F208*G208</f>
        <v>0</v>
      </c>
    </row>
    <row r="209" spans="1:9">
      <c r="G209" s="395"/>
      <c r="H209" s="395"/>
      <c r="I209" s="395"/>
    </row>
    <row r="210" spans="1:9" ht="89.25" customHeight="1">
      <c r="A210" s="172" t="s">
        <v>22</v>
      </c>
      <c r="B210" s="161">
        <v>61723</v>
      </c>
      <c r="C210" s="162" t="s">
        <v>172</v>
      </c>
      <c r="D210" s="163" t="s">
        <v>3</v>
      </c>
      <c r="E210" s="169">
        <v>12</v>
      </c>
      <c r="F210" s="169">
        <v>1</v>
      </c>
      <c r="G210" s="403"/>
      <c r="H210" s="404">
        <f>+E210*G210</f>
        <v>0</v>
      </c>
      <c r="I210" s="404">
        <f>+F210*G210</f>
        <v>0</v>
      </c>
    </row>
    <row r="211" spans="1:9">
      <c r="G211" s="395"/>
      <c r="H211" s="395"/>
      <c r="I211" s="395"/>
    </row>
    <row r="212" spans="1:9" ht="15" customHeight="1">
      <c r="A212" s="54" t="s">
        <v>56</v>
      </c>
      <c r="B212" s="55"/>
      <c r="C212" s="56"/>
      <c r="D212" s="57"/>
      <c r="E212" s="58"/>
      <c r="F212" s="58"/>
      <c r="G212" s="407"/>
      <c r="H212" s="407"/>
      <c r="I212" s="407"/>
    </row>
    <row r="213" spans="1:9">
      <c r="A213" s="54"/>
      <c r="B213" s="55"/>
      <c r="C213" s="56"/>
      <c r="D213" s="57"/>
      <c r="E213" s="58"/>
      <c r="F213" s="58"/>
      <c r="G213" s="407"/>
      <c r="H213" s="407"/>
      <c r="I213" s="407"/>
    </row>
    <row r="214" spans="1:9" ht="134.25" customHeight="1">
      <c r="A214" s="188" t="s">
        <v>23</v>
      </c>
      <c r="B214" s="161">
        <v>62122</v>
      </c>
      <c r="C214" s="162" t="s">
        <v>173</v>
      </c>
      <c r="D214" s="189" t="s">
        <v>87</v>
      </c>
      <c r="E214" s="169">
        <v>70</v>
      </c>
      <c r="F214" s="169">
        <v>30</v>
      </c>
      <c r="G214" s="403"/>
      <c r="H214" s="404">
        <f>+E214*G214</f>
        <v>0</v>
      </c>
      <c r="I214" s="404">
        <f>+F214*G214</f>
        <v>0</v>
      </c>
    </row>
    <row r="215" spans="1:9">
      <c r="D215" s="70"/>
      <c r="G215" s="395"/>
      <c r="H215" s="395"/>
      <c r="I215" s="395"/>
    </row>
    <row r="216" spans="1:9" ht="134.25" customHeight="1">
      <c r="A216" s="188" t="s">
        <v>24</v>
      </c>
      <c r="B216" s="161">
        <v>62122</v>
      </c>
      <c r="C216" s="162" t="s">
        <v>174</v>
      </c>
      <c r="D216" s="189" t="s">
        <v>87</v>
      </c>
      <c r="E216" s="169">
        <v>0</v>
      </c>
      <c r="F216" s="169">
        <v>52</v>
      </c>
      <c r="G216" s="403"/>
      <c r="H216" s="404">
        <f>+E216*G216</f>
        <v>0</v>
      </c>
      <c r="I216" s="404">
        <f>+F216*G216</f>
        <v>0</v>
      </c>
    </row>
    <row r="217" spans="1:9">
      <c r="D217" s="70"/>
      <c r="G217" s="395"/>
      <c r="H217" s="395"/>
      <c r="I217" s="395"/>
    </row>
    <row r="218" spans="1:9" ht="134.25" customHeight="1">
      <c r="A218" s="188" t="s">
        <v>25</v>
      </c>
      <c r="B218" s="161">
        <v>62122</v>
      </c>
      <c r="C218" s="162" t="s">
        <v>89</v>
      </c>
      <c r="D218" s="189" t="s">
        <v>87</v>
      </c>
      <c r="E218" s="169">
        <v>50</v>
      </c>
      <c r="F218" s="169">
        <v>77</v>
      </c>
      <c r="G218" s="403"/>
      <c r="H218" s="404">
        <f>+E218*G218</f>
        <v>0</v>
      </c>
      <c r="I218" s="404">
        <f>+F218*G218</f>
        <v>0</v>
      </c>
    </row>
    <row r="219" spans="1:9">
      <c r="D219" s="70"/>
      <c r="G219" s="395"/>
      <c r="H219" s="395"/>
      <c r="I219" s="395"/>
    </row>
    <row r="220" spans="1:9" ht="148.5" customHeight="1">
      <c r="A220" s="188" t="s">
        <v>63</v>
      </c>
      <c r="B220" s="190" t="s">
        <v>175</v>
      </c>
      <c r="C220" s="191" t="s">
        <v>176</v>
      </c>
      <c r="D220" s="163" t="s">
        <v>86</v>
      </c>
      <c r="E220" s="169">
        <v>62</v>
      </c>
      <c r="F220" s="169">
        <v>0</v>
      </c>
      <c r="G220" s="415"/>
      <c r="H220" s="404">
        <f>+E220*G220</f>
        <v>0</v>
      </c>
      <c r="I220" s="404">
        <f>+F220*G220</f>
        <v>0</v>
      </c>
    </row>
    <row r="221" spans="1:9">
      <c r="G221" s="395"/>
      <c r="H221" s="395"/>
      <c r="I221" s="395"/>
    </row>
    <row r="222" spans="1:9" ht="123" customHeight="1">
      <c r="A222" s="188" t="s">
        <v>64</v>
      </c>
      <c r="B222" s="173">
        <v>62165</v>
      </c>
      <c r="C222" s="174" t="s">
        <v>177</v>
      </c>
      <c r="D222" s="192" t="s">
        <v>86</v>
      </c>
      <c r="E222" s="193">
        <v>62</v>
      </c>
      <c r="F222" s="167">
        <v>0</v>
      </c>
      <c r="G222" s="412"/>
      <c r="H222" s="404">
        <f>+E222*G222</f>
        <v>0</v>
      </c>
      <c r="I222" s="404">
        <f>+F222*G222</f>
        <v>0</v>
      </c>
    </row>
    <row r="223" spans="1:9">
      <c r="B223" s="55"/>
      <c r="C223" s="56"/>
      <c r="D223" s="57"/>
      <c r="E223" s="194"/>
      <c r="F223" s="59"/>
      <c r="G223" s="407"/>
      <c r="H223" s="401"/>
      <c r="I223" s="401"/>
    </row>
    <row r="224" spans="1:9" ht="138" customHeight="1">
      <c r="A224" s="188" t="s">
        <v>68</v>
      </c>
      <c r="B224" s="173">
        <v>62167</v>
      </c>
      <c r="C224" s="174" t="s">
        <v>178</v>
      </c>
      <c r="D224" s="192" t="s">
        <v>86</v>
      </c>
      <c r="E224" s="193">
        <v>4</v>
      </c>
      <c r="F224" s="193">
        <v>0</v>
      </c>
      <c r="G224" s="412"/>
      <c r="H224" s="414">
        <f>E224*G224</f>
        <v>0</v>
      </c>
      <c r="I224" s="404">
        <f>+F224*G224</f>
        <v>0</v>
      </c>
    </row>
    <row r="225" spans="1:9">
      <c r="B225" s="55"/>
      <c r="C225" s="56"/>
      <c r="D225" s="57"/>
      <c r="E225" s="194"/>
      <c r="F225" s="194"/>
      <c r="G225" s="407"/>
      <c r="H225" s="407"/>
      <c r="I225" s="407"/>
    </row>
    <row r="226" spans="1:9" ht="156.6">
      <c r="A226" s="188" t="s">
        <v>69</v>
      </c>
      <c r="B226" s="173">
        <v>62200</v>
      </c>
      <c r="C226" s="174" t="s">
        <v>179</v>
      </c>
      <c r="D226" s="192" t="s">
        <v>86</v>
      </c>
      <c r="E226" s="193">
        <v>23.4</v>
      </c>
      <c r="F226" s="167">
        <v>0</v>
      </c>
      <c r="G226" s="412"/>
      <c r="H226" s="414">
        <f t="shared" ref="H226" si="6">+E226*G226</f>
        <v>0</v>
      </c>
      <c r="I226" s="404">
        <f>+F226*G226</f>
        <v>0</v>
      </c>
    </row>
    <row r="227" spans="1:9">
      <c r="B227" s="55"/>
      <c r="C227" s="56"/>
      <c r="D227" s="57"/>
      <c r="E227" s="194"/>
      <c r="F227" s="59"/>
      <c r="G227" s="407"/>
      <c r="H227" s="401"/>
      <c r="I227" s="401"/>
    </row>
    <row r="228" spans="1:9" ht="115.2">
      <c r="A228" s="188" t="s">
        <v>70</v>
      </c>
      <c r="B228" s="195">
        <v>62221</v>
      </c>
      <c r="C228" s="162" t="s">
        <v>180</v>
      </c>
      <c r="D228" s="163" t="s">
        <v>86</v>
      </c>
      <c r="E228" s="196">
        <v>11</v>
      </c>
      <c r="F228" s="196">
        <v>0</v>
      </c>
      <c r="G228" s="416"/>
      <c r="H228" s="404">
        <f>+E228*G228</f>
        <v>0</v>
      </c>
      <c r="I228" s="404">
        <f>+F228*G228</f>
        <v>0</v>
      </c>
    </row>
    <row r="229" spans="1:9">
      <c r="D229" s="17"/>
      <c r="E229" s="34"/>
      <c r="F229" s="34"/>
      <c r="G229" s="395"/>
      <c r="H229" s="395"/>
      <c r="I229" s="395"/>
    </row>
    <row r="230" spans="1:9" ht="123.75" customHeight="1">
      <c r="A230" s="188" t="s">
        <v>82</v>
      </c>
      <c r="B230" s="161">
        <v>62224</v>
      </c>
      <c r="C230" s="162" t="s">
        <v>90</v>
      </c>
      <c r="D230" s="163" t="s">
        <v>86</v>
      </c>
      <c r="E230" s="169">
        <v>0</v>
      </c>
      <c r="F230" s="169">
        <v>30</v>
      </c>
      <c r="G230" s="403"/>
      <c r="H230" s="404">
        <f>+E230*G230</f>
        <v>0</v>
      </c>
      <c r="I230" s="404">
        <f>+F230*G230</f>
        <v>0</v>
      </c>
    </row>
    <row r="231" spans="1:9">
      <c r="B231" s="197"/>
      <c r="C231" s="198"/>
      <c r="D231" s="199"/>
      <c r="E231" s="200"/>
      <c r="F231" s="200"/>
      <c r="G231" s="408"/>
      <c r="H231" s="408"/>
      <c r="I231" s="408"/>
    </row>
    <row r="232" spans="1:9" ht="48.75" customHeight="1">
      <c r="A232" s="188" t="s">
        <v>93</v>
      </c>
      <c r="B232" s="161">
        <v>62251</v>
      </c>
      <c r="C232" s="162" t="s">
        <v>181</v>
      </c>
      <c r="D232" s="189" t="s">
        <v>87</v>
      </c>
      <c r="E232" s="169">
        <v>42</v>
      </c>
      <c r="F232" s="169">
        <v>41</v>
      </c>
      <c r="G232" s="403"/>
      <c r="H232" s="404">
        <f>+E232*G232</f>
        <v>0</v>
      </c>
      <c r="I232" s="404">
        <f>+F232*G232</f>
        <v>0</v>
      </c>
    </row>
    <row r="233" spans="1:9">
      <c r="D233" s="70"/>
      <c r="G233" s="395"/>
      <c r="H233" s="395"/>
      <c r="I233" s="395"/>
    </row>
    <row r="234" spans="1:9" ht="48.75" customHeight="1">
      <c r="A234" s="188" t="s">
        <v>182</v>
      </c>
      <c r="B234" s="161">
        <v>62252</v>
      </c>
      <c r="C234" s="162" t="s">
        <v>183</v>
      </c>
      <c r="D234" s="189" t="s">
        <v>87</v>
      </c>
      <c r="E234" s="169">
        <v>24</v>
      </c>
      <c r="F234" s="169">
        <v>0</v>
      </c>
      <c r="G234" s="403"/>
      <c r="H234" s="404">
        <f>+E234*G234</f>
        <v>0</v>
      </c>
      <c r="I234" s="404">
        <f>+F234*G234</f>
        <v>0</v>
      </c>
    </row>
    <row r="235" spans="1:9">
      <c r="D235" s="70"/>
      <c r="G235" s="395"/>
      <c r="H235" s="395"/>
      <c r="I235" s="395"/>
    </row>
    <row r="236" spans="1:9" ht="49.5" customHeight="1">
      <c r="A236" s="188" t="s">
        <v>184</v>
      </c>
      <c r="B236" s="161">
        <v>62252</v>
      </c>
      <c r="C236" s="162" t="s">
        <v>85</v>
      </c>
      <c r="D236" s="189" t="s">
        <v>87</v>
      </c>
      <c r="E236" s="169">
        <v>32</v>
      </c>
      <c r="F236" s="169">
        <v>0</v>
      </c>
      <c r="G236" s="403"/>
      <c r="H236" s="404">
        <f>+E236*G236</f>
        <v>0</v>
      </c>
      <c r="I236" s="404">
        <f>+F236*G236</f>
        <v>0</v>
      </c>
    </row>
    <row r="237" spans="1:9">
      <c r="D237" s="70"/>
      <c r="G237" s="395"/>
      <c r="H237" s="395"/>
      <c r="I237" s="395"/>
    </row>
    <row r="238" spans="1:9" ht="47.25" customHeight="1">
      <c r="A238" s="188" t="s">
        <v>185</v>
      </c>
      <c r="B238" s="161">
        <v>62252</v>
      </c>
      <c r="C238" s="162" t="s">
        <v>186</v>
      </c>
      <c r="D238" s="189" t="s">
        <v>87</v>
      </c>
      <c r="E238" s="169">
        <v>20</v>
      </c>
      <c r="F238" s="169">
        <v>25</v>
      </c>
      <c r="G238" s="403"/>
      <c r="H238" s="404">
        <f>+E238*G238</f>
        <v>0</v>
      </c>
      <c r="I238" s="404">
        <f>+F238*G238</f>
        <v>0</v>
      </c>
    </row>
    <row r="239" spans="1:9">
      <c r="D239" s="70"/>
      <c r="G239" s="395"/>
      <c r="H239" s="395"/>
      <c r="I239" s="395"/>
    </row>
    <row r="240" spans="1:9" ht="166.5" customHeight="1">
      <c r="A240" s="188" t="s">
        <v>187</v>
      </c>
      <c r="B240" s="195">
        <v>62425</v>
      </c>
      <c r="C240" s="162" t="s">
        <v>188</v>
      </c>
      <c r="D240" s="163" t="s">
        <v>86</v>
      </c>
      <c r="E240" s="196">
        <v>0</v>
      </c>
      <c r="F240" s="196">
        <v>15</v>
      </c>
      <c r="G240" s="416"/>
      <c r="H240" s="404">
        <f>+E240*G240</f>
        <v>0</v>
      </c>
      <c r="I240" s="404">
        <f>+F240*G240</f>
        <v>0</v>
      </c>
    </row>
    <row r="241" spans="1:9">
      <c r="B241" s="55"/>
      <c r="C241" s="56"/>
      <c r="D241" s="57"/>
      <c r="E241" s="58"/>
      <c r="F241" s="58"/>
      <c r="G241" s="407"/>
      <c r="H241" s="395"/>
      <c r="I241" s="395"/>
    </row>
    <row r="242" spans="1:9" ht="151.80000000000001">
      <c r="A242" s="188" t="s">
        <v>189</v>
      </c>
      <c r="B242" s="183">
        <v>62426</v>
      </c>
      <c r="C242" s="201" t="s">
        <v>190</v>
      </c>
      <c r="D242" s="202" t="s">
        <v>86</v>
      </c>
      <c r="E242" s="169">
        <v>5</v>
      </c>
      <c r="F242" s="169">
        <v>0</v>
      </c>
      <c r="G242" s="403"/>
      <c r="H242" s="404">
        <f>E242*G242</f>
        <v>0</v>
      </c>
      <c r="I242" s="404">
        <f>+F242*G242</f>
        <v>0</v>
      </c>
    </row>
    <row r="243" spans="1:9">
      <c r="A243" s="18"/>
      <c r="B243" s="203"/>
      <c r="C243" s="204"/>
      <c r="D243" s="17"/>
      <c r="G243" s="395"/>
      <c r="H243" s="395"/>
      <c r="I243" s="395"/>
    </row>
    <row r="244" spans="1:9">
      <c r="A244" s="54" t="s">
        <v>191</v>
      </c>
      <c r="B244" s="55"/>
      <c r="C244" s="56"/>
      <c r="D244" s="57"/>
      <c r="E244" s="205"/>
      <c r="F244" s="205"/>
      <c r="G244" s="407"/>
      <c r="H244" s="407"/>
      <c r="I244" s="407"/>
    </row>
    <row r="245" spans="1:9">
      <c r="A245" s="54"/>
      <c r="B245" s="55"/>
      <c r="C245" s="56"/>
      <c r="D245" s="57"/>
      <c r="E245" s="205"/>
      <c r="F245" s="205"/>
      <c r="G245" s="407"/>
      <c r="H245" s="407"/>
      <c r="I245" s="407"/>
    </row>
    <row r="246" spans="1:9" ht="101.25" customHeight="1">
      <c r="A246" s="177" t="s">
        <v>192</v>
      </c>
      <c r="B246" s="161">
        <v>63001</v>
      </c>
      <c r="C246" s="206" t="s">
        <v>193</v>
      </c>
      <c r="D246" s="189" t="s">
        <v>87</v>
      </c>
      <c r="E246" s="207">
        <v>6</v>
      </c>
      <c r="F246" s="208">
        <v>0</v>
      </c>
      <c r="G246" s="403"/>
      <c r="H246" s="404">
        <f>E246*G246</f>
        <v>0</v>
      </c>
      <c r="I246" s="404">
        <f>+F246*G246</f>
        <v>0</v>
      </c>
    </row>
    <row r="247" spans="1:9" ht="14.4" thickBot="1">
      <c r="G247" s="395"/>
      <c r="H247" s="395"/>
      <c r="I247" s="395"/>
    </row>
    <row r="248" spans="1:9" ht="15" thickTop="1" thickBot="1">
      <c r="E248" s="10" t="s">
        <v>11</v>
      </c>
      <c r="F248" s="72"/>
      <c r="G248" s="405"/>
      <c r="H248" s="396">
        <f>SUM(H192:H246)</f>
        <v>0</v>
      </c>
      <c r="I248" s="396">
        <f>SUM(I192:I246)</f>
        <v>0</v>
      </c>
    </row>
    <row r="249" spans="1:9" ht="14.4" thickTop="1">
      <c r="G249" s="395"/>
      <c r="H249" s="395"/>
      <c r="I249" s="395"/>
    </row>
    <row r="250" spans="1:9">
      <c r="A250" s="11" t="s">
        <v>6</v>
      </c>
      <c r="B250" s="12"/>
      <c r="C250" s="5"/>
      <c r="G250" s="395"/>
      <c r="H250" s="395"/>
      <c r="I250" s="395"/>
    </row>
    <row r="251" spans="1:9">
      <c r="G251" s="395"/>
      <c r="H251" s="395"/>
      <c r="I251" s="395"/>
    </row>
    <row r="252" spans="1:9">
      <c r="A252" s="11" t="s">
        <v>10</v>
      </c>
      <c r="B252" s="12"/>
      <c r="G252" s="395"/>
      <c r="H252" s="395"/>
      <c r="I252" s="395"/>
    </row>
    <row r="253" spans="1:9">
      <c r="G253" s="395"/>
      <c r="H253" s="395"/>
      <c r="I253" s="395"/>
    </row>
    <row r="254" spans="1:9">
      <c r="A254" s="20" t="s">
        <v>1</v>
      </c>
      <c r="B254" s="21">
        <v>78112</v>
      </c>
      <c r="C254" s="22" t="s">
        <v>7</v>
      </c>
      <c r="D254" s="23" t="s">
        <v>8</v>
      </c>
      <c r="E254" s="24">
        <v>30</v>
      </c>
      <c r="F254" s="24">
        <v>10</v>
      </c>
      <c r="G254" s="417"/>
      <c r="H254" s="418">
        <f>+E254*G254</f>
        <v>0</v>
      </c>
      <c r="I254" s="404">
        <f>+F254*G254</f>
        <v>0</v>
      </c>
    </row>
    <row r="255" spans="1:9" ht="14.4" thickBot="1">
      <c r="G255" s="395"/>
      <c r="H255" s="395"/>
      <c r="I255" s="395"/>
    </row>
    <row r="256" spans="1:9" ht="15" thickTop="1" thickBot="1">
      <c r="E256" s="10" t="s">
        <v>11</v>
      </c>
      <c r="F256" s="72"/>
      <c r="G256" s="405"/>
      <c r="H256" s="396">
        <f>SUM(H254:H254)</f>
        <v>0</v>
      </c>
      <c r="I256" s="396">
        <f>SUM(I254:I254)</f>
        <v>0</v>
      </c>
    </row>
    <row r="257" ht="14.4" thickTop="1"/>
  </sheetData>
  <mergeCells count="1">
    <mergeCell ref="B39:G39"/>
  </mergeCells>
  <conditionalFormatting sqref="E9:F10 E173:E174 F173">
    <cfRule type="containsBlanks" priority="5" stopIfTrue="1">
      <formula>LEN(TRIM(E9))=0</formula>
    </cfRule>
    <cfRule type="cellIs" dxfId="18" priority="6" stopIfTrue="1" operator="equal">
      <formula>0</formula>
    </cfRule>
  </conditionalFormatting>
  <pageMargins left="1.0236220472440944" right="0.23622047244094491" top="0.74803149606299213" bottom="0.74803149606299213" header="0.31496062992125984" footer="0.31496062992125984"/>
  <pageSetup paperSize="9" scale="70" firstPageNumber="2" fitToHeight="0" orientation="portrait" useFirstPageNumber="1" horizontalDpi="4294967292" r:id="rId1"/>
  <headerFooter alignWithMargins="0">
    <oddFooter>&amp;L3. Križišče XXX. Divizije in Ul. XXX. Divizije&amp;CStran &amp;P od 12</oddFooter>
  </headerFooter>
  <rowBreaks count="10" manualBreakCount="10">
    <brk id="51" max="8" man="1"/>
    <brk id="75" max="8" man="1"/>
    <brk id="103" max="8" man="1"/>
    <brk id="133" max="8" man="1"/>
    <brk id="159" max="8" man="1"/>
    <brk id="175" max="8" man="1"/>
    <brk id="187" max="8" man="1"/>
    <brk id="209" max="8" man="1"/>
    <brk id="223" max="8" man="1"/>
    <brk id="237"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I168"/>
  <sheetViews>
    <sheetView view="pageBreakPreview" zoomScale="90" zoomScaleNormal="100" zoomScaleSheetLayoutView="90" workbookViewId="0">
      <selection activeCell="F36" sqref="F36"/>
    </sheetView>
  </sheetViews>
  <sheetFormatPr defaultRowHeight="13.8"/>
  <cols>
    <col min="1" max="1" width="3.44140625" style="209" customWidth="1"/>
    <col min="2" max="2" width="8.5546875" style="210" customWidth="1"/>
    <col min="3" max="3" width="32.33203125" style="211" customWidth="1"/>
    <col min="4" max="4" width="5.5546875" style="428" customWidth="1"/>
    <col min="5" max="5" width="9.33203125" style="429" customWidth="1"/>
    <col min="6" max="7" width="15.6640625" style="214" customWidth="1"/>
    <col min="8" max="256" width="9.109375" style="215"/>
    <col min="257" max="257" width="3.44140625" style="215" customWidth="1"/>
    <col min="258" max="258" width="8.5546875" style="215" customWidth="1"/>
    <col min="259" max="259" width="32.33203125" style="215" customWidth="1"/>
    <col min="260" max="260" width="5.5546875" style="215" customWidth="1"/>
    <col min="261" max="261" width="9.33203125" style="215" customWidth="1"/>
    <col min="262" max="262" width="11.6640625" style="215" customWidth="1"/>
    <col min="263" max="263" width="15.6640625" style="215" customWidth="1"/>
    <col min="264" max="512" width="9.109375" style="215"/>
    <col min="513" max="513" width="3.44140625" style="215" customWidth="1"/>
    <col min="514" max="514" width="8.5546875" style="215" customWidth="1"/>
    <col min="515" max="515" width="32.33203125" style="215" customWidth="1"/>
    <col min="516" max="516" width="5.5546875" style="215" customWidth="1"/>
    <col min="517" max="517" width="9.33203125" style="215" customWidth="1"/>
    <col min="518" max="518" width="11.6640625" style="215" customWidth="1"/>
    <col min="519" max="519" width="15.6640625" style="215" customWidth="1"/>
    <col min="520" max="768" width="9.109375" style="215"/>
    <col min="769" max="769" width="3.44140625" style="215" customWidth="1"/>
    <col min="770" max="770" width="8.5546875" style="215" customWidth="1"/>
    <col min="771" max="771" width="32.33203125" style="215" customWidth="1"/>
    <col min="772" max="772" width="5.5546875" style="215" customWidth="1"/>
    <col min="773" max="773" width="9.33203125" style="215" customWidth="1"/>
    <col min="774" max="774" width="11.6640625" style="215" customWidth="1"/>
    <col min="775" max="775" width="15.6640625" style="215" customWidth="1"/>
    <col min="776" max="1024" width="9.109375" style="215"/>
    <col min="1025" max="1025" width="3.44140625" style="215" customWidth="1"/>
    <col min="1026" max="1026" width="8.5546875" style="215" customWidth="1"/>
    <col min="1027" max="1027" width="32.33203125" style="215" customWidth="1"/>
    <col min="1028" max="1028" width="5.5546875" style="215" customWidth="1"/>
    <col min="1029" max="1029" width="9.33203125" style="215" customWidth="1"/>
    <col min="1030" max="1030" width="11.6640625" style="215" customWidth="1"/>
    <col min="1031" max="1031" width="15.6640625" style="215" customWidth="1"/>
    <col min="1032" max="1280" width="9.109375" style="215"/>
    <col min="1281" max="1281" width="3.44140625" style="215" customWidth="1"/>
    <col min="1282" max="1282" width="8.5546875" style="215" customWidth="1"/>
    <col min="1283" max="1283" width="32.33203125" style="215" customWidth="1"/>
    <col min="1284" max="1284" width="5.5546875" style="215" customWidth="1"/>
    <col min="1285" max="1285" width="9.33203125" style="215" customWidth="1"/>
    <col min="1286" max="1286" width="11.6640625" style="215" customWidth="1"/>
    <col min="1287" max="1287" width="15.6640625" style="215" customWidth="1"/>
    <col min="1288" max="1536" width="9.109375" style="215"/>
    <col min="1537" max="1537" width="3.44140625" style="215" customWidth="1"/>
    <col min="1538" max="1538" width="8.5546875" style="215" customWidth="1"/>
    <col min="1539" max="1539" width="32.33203125" style="215" customWidth="1"/>
    <col min="1540" max="1540" width="5.5546875" style="215" customWidth="1"/>
    <col min="1541" max="1541" width="9.33203125" style="215" customWidth="1"/>
    <col min="1542" max="1542" width="11.6640625" style="215" customWidth="1"/>
    <col min="1543" max="1543" width="15.6640625" style="215" customWidth="1"/>
    <col min="1544" max="1792" width="9.109375" style="215"/>
    <col min="1793" max="1793" width="3.44140625" style="215" customWidth="1"/>
    <col min="1794" max="1794" width="8.5546875" style="215" customWidth="1"/>
    <col min="1795" max="1795" width="32.33203125" style="215" customWidth="1"/>
    <col min="1796" max="1796" width="5.5546875" style="215" customWidth="1"/>
    <col min="1797" max="1797" width="9.33203125" style="215" customWidth="1"/>
    <col min="1798" max="1798" width="11.6640625" style="215" customWidth="1"/>
    <col min="1799" max="1799" width="15.6640625" style="215" customWidth="1"/>
    <col min="1800" max="2048" width="9.109375" style="215"/>
    <col min="2049" max="2049" width="3.44140625" style="215" customWidth="1"/>
    <col min="2050" max="2050" width="8.5546875" style="215" customWidth="1"/>
    <col min="2051" max="2051" width="32.33203125" style="215" customWidth="1"/>
    <col min="2052" max="2052" width="5.5546875" style="215" customWidth="1"/>
    <col min="2053" max="2053" width="9.33203125" style="215" customWidth="1"/>
    <col min="2054" max="2054" width="11.6640625" style="215" customWidth="1"/>
    <col min="2055" max="2055" width="15.6640625" style="215" customWidth="1"/>
    <col min="2056" max="2304" width="9.109375" style="215"/>
    <col min="2305" max="2305" width="3.44140625" style="215" customWidth="1"/>
    <col min="2306" max="2306" width="8.5546875" style="215" customWidth="1"/>
    <col min="2307" max="2307" width="32.33203125" style="215" customWidth="1"/>
    <col min="2308" max="2308" width="5.5546875" style="215" customWidth="1"/>
    <col min="2309" max="2309" width="9.33203125" style="215" customWidth="1"/>
    <col min="2310" max="2310" width="11.6640625" style="215" customWidth="1"/>
    <col min="2311" max="2311" width="15.6640625" style="215" customWidth="1"/>
    <col min="2312" max="2560" width="9.109375" style="215"/>
    <col min="2561" max="2561" width="3.44140625" style="215" customWidth="1"/>
    <col min="2562" max="2562" width="8.5546875" style="215" customWidth="1"/>
    <col min="2563" max="2563" width="32.33203125" style="215" customWidth="1"/>
    <col min="2564" max="2564" width="5.5546875" style="215" customWidth="1"/>
    <col min="2565" max="2565" width="9.33203125" style="215" customWidth="1"/>
    <col min="2566" max="2566" width="11.6640625" style="215" customWidth="1"/>
    <col min="2567" max="2567" width="15.6640625" style="215" customWidth="1"/>
    <col min="2568" max="2816" width="9.109375" style="215"/>
    <col min="2817" max="2817" width="3.44140625" style="215" customWidth="1"/>
    <col min="2818" max="2818" width="8.5546875" style="215" customWidth="1"/>
    <col min="2819" max="2819" width="32.33203125" style="215" customWidth="1"/>
    <col min="2820" max="2820" width="5.5546875" style="215" customWidth="1"/>
    <col min="2821" max="2821" width="9.33203125" style="215" customWidth="1"/>
    <col min="2822" max="2822" width="11.6640625" style="215" customWidth="1"/>
    <col min="2823" max="2823" width="15.6640625" style="215" customWidth="1"/>
    <col min="2824" max="3072" width="9.109375" style="215"/>
    <col min="3073" max="3073" width="3.44140625" style="215" customWidth="1"/>
    <col min="3074" max="3074" width="8.5546875" style="215" customWidth="1"/>
    <col min="3075" max="3075" width="32.33203125" style="215" customWidth="1"/>
    <col min="3076" max="3076" width="5.5546875" style="215" customWidth="1"/>
    <col min="3077" max="3077" width="9.33203125" style="215" customWidth="1"/>
    <col min="3078" max="3078" width="11.6640625" style="215" customWidth="1"/>
    <col min="3079" max="3079" width="15.6640625" style="215" customWidth="1"/>
    <col min="3080" max="3328" width="9.109375" style="215"/>
    <col min="3329" max="3329" width="3.44140625" style="215" customWidth="1"/>
    <col min="3330" max="3330" width="8.5546875" style="215" customWidth="1"/>
    <col min="3331" max="3331" width="32.33203125" style="215" customWidth="1"/>
    <col min="3332" max="3332" width="5.5546875" style="215" customWidth="1"/>
    <col min="3333" max="3333" width="9.33203125" style="215" customWidth="1"/>
    <col min="3334" max="3334" width="11.6640625" style="215" customWidth="1"/>
    <col min="3335" max="3335" width="15.6640625" style="215" customWidth="1"/>
    <col min="3336" max="3584" width="9.109375" style="215"/>
    <col min="3585" max="3585" width="3.44140625" style="215" customWidth="1"/>
    <col min="3586" max="3586" width="8.5546875" style="215" customWidth="1"/>
    <col min="3587" max="3587" width="32.33203125" style="215" customWidth="1"/>
    <col min="3588" max="3588" width="5.5546875" style="215" customWidth="1"/>
    <col min="3589" max="3589" width="9.33203125" style="215" customWidth="1"/>
    <col min="3590" max="3590" width="11.6640625" style="215" customWidth="1"/>
    <col min="3591" max="3591" width="15.6640625" style="215" customWidth="1"/>
    <col min="3592" max="3840" width="9.109375" style="215"/>
    <col min="3841" max="3841" width="3.44140625" style="215" customWidth="1"/>
    <col min="3842" max="3842" width="8.5546875" style="215" customWidth="1"/>
    <col min="3843" max="3843" width="32.33203125" style="215" customWidth="1"/>
    <col min="3844" max="3844" width="5.5546875" style="215" customWidth="1"/>
    <col min="3845" max="3845" width="9.33203125" style="215" customWidth="1"/>
    <col min="3846" max="3846" width="11.6640625" style="215" customWidth="1"/>
    <col min="3847" max="3847" width="15.6640625" style="215" customWidth="1"/>
    <col min="3848" max="4096" width="9.109375" style="215"/>
    <col min="4097" max="4097" width="3.44140625" style="215" customWidth="1"/>
    <col min="4098" max="4098" width="8.5546875" style="215" customWidth="1"/>
    <col min="4099" max="4099" width="32.33203125" style="215" customWidth="1"/>
    <col min="4100" max="4100" width="5.5546875" style="215" customWidth="1"/>
    <col min="4101" max="4101" width="9.33203125" style="215" customWidth="1"/>
    <col min="4102" max="4102" width="11.6640625" style="215" customWidth="1"/>
    <col min="4103" max="4103" width="15.6640625" style="215" customWidth="1"/>
    <col min="4104" max="4352" width="9.109375" style="215"/>
    <col min="4353" max="4353" width="3.44140625" style="215" customWidth="1"/>
    <col min="4354" max="4354" width="8.5546875" style="215" customWidth="1"/>
    <col min="4355" max="4355" width="32.33203125" style="215" customWidth="1"/>
    <col min="4356" max="4356" width="5.5546875" style="215" customWidth="1"/>
    <col min="4357" max="4357" width="9.33203125" style="215" customWidth="1"/>
    <col min="4358" max="4358" width="11.6640625" style="215" customWidth="1"/>
    <col min="4359" max="4359" width="15.6640625" style="215" customWidth="1"/>
    <col min="4360" max="4608" width="9.109375" style="215"/>
    <col min="4609" max="4609" width="3.44140625" style="215" customWidth="1"/>
    <col min="4610" max="4610" width="8.5546875" style="215" customWidth="1"/>
    <col min="4611" max="4611" width="32.33203125" style="215" customWidth="1"/>
    <col min="4612" max="4612" width="5.5546875" style="215" customWidth="1"/>
    <col min="4613" max="4613" width="9.33203125" style="215" customWidth="1"/>
    <col min="4614" max="4614" width="11.6640625" style="215" customWidth="1"/>
    <col min="4615" max="4615" width="15.6640625" style="215" customWidth="1"/>
    <col min="4616" max="4864" width="9.109375" style="215"/>
    <col min="4865" max="4865" width="3.44140625" style="215" customWidth="1"/>
    <col min="4866" max="4866" width="8.5546875" style="215" customWidth="1"/>
    <col min="4867" max="4867" width="32.33203125" style="215" customWidth="1"/>
    <col min="4868" max="4868" width="5.5546875" style="215" customWidth="1"/>
    <col min="4869" max="4869" width="9.33203125" style="215" customWidth="1"/>
    <col min="4870" max="4870" width="11.6640625" style="215" customWidth="1"/>
    <col min="4871" max="4871" width="15.6640625" style="215" customWidth="1"/>
    <col min="4872" max="5120" width="9.109375" style="215"/>
    <col min="5121" max="5121" width="3.44140625" style="215" customWidth="1"/>
    <col min="5122" max="5122" width="8.5546875" style="215" customWidth="1"/>
    <col min="5123" max="5123" width="32.33203125" style="215" customWidth="1"/>
    <col min="5124" max="5124" width="5.5546875" style="215" customWidth="1"/>
    <col min="5125" max="5125" width="9.33203125" style="215" customWidth="1"/>
    <col min="5126" max="5126" width="11.6640625" style="215" customWidth="1"/>
    <col min="5127" max="5127" width="15.6640625" style="215" customWidth="1"/>
    <col min="5128" max="5376" width="9.109375" style="215"/>
    <col min="5377" max="5377" width="3.44140625" style="215" customWidth="1"/>
    <col min="5378" max="5378" width="8.5546875" style="215" customWidth="1"/>
    <col min="5379" max="5379" width="32.33203125" style="215" customWidth="1"/>
    <col min="5380" max="5380" width="5.5546875" style="215" customWidth="1"/>
    <col min="5381" max="5381" width="9.33203125" style="215" customWidth="1"/>
    <col min="5382" max="5382" width="11.6640625" style="215" customWidth="1"/>
    <col min="5383" max="5383" width="15.6640625" style="215" customWidth="1"/>
    <col min="5384" max="5632" width="9.109375" style="215"/>
    <col min="5633" max="5633" width="3.44140625" style="215" customWidth="1"/>
    <col min="5634" max="5634" width="8.5546875" style="215" customWidth="1"/>
    <col min="5635" max="5635" width="32.33203125" style="215" customWidth="1"/>
    <col min="5636" max="5636" width="5.5546875" style="215" customWidth="1"/>
    <col min="5637" max="5637" width="9.33203125" style="215" customWidth="1"/>
    <col min="5638" max="5638" width="11.6640625" style="215" customWidth="1"/>
    <col min="5639" max="5639" width="15.6640625" style="215" customWidth="1"/>
    <col min="5640" max="5888" width="9.109375" style="215"/>
    <col min="5889" max="5889" width="3.44140625" style="215" customWidth="1"/>
    <col min="5890" max="5890" width="8.5546875" style="215" customWidth="1"/>
    <col min="5891" max="5891" width="32.33203125" style="215" customWidth="1"/>
    <col min="5892" max="5892" width="5.5546875" style="215" customWidth="1"/>
    <col min="5893" max="5893" width="9.33203125" style="215" customWidth="1"/>
    <col min="5894" max="5894" width="11.6640625" style="215" customWidth="1"/>
    <col min="5895" max="5895" width="15.6640625" style="215" customWidth="1"/>
    <col min="5896" max="6144" width="9.109375" style="215"/>
    <col min="6145" max="6145" width="3.44140625" style="215" customWidth="1"/>
    <col min="6146" max="6146" width="8.5546875" style="215" customWidth="1"/>
    <col min="6147" max="6147" width="32.33203125" style="215" customWidth="1"/>
    <col min="6148" max="6148" width="5.5546875" style="215" customWidth="1"/>
    <col min="6149" max="6149" width="9.33203125" style="215" customWidth="1"/>
    <col min="6150" max="6150" width="11.6640625" style="215" customWidth="1"/>
    <col min="6151" max="6151" width="15.6640625" style="215" customWidth="1"/>
    <col min="6152" max="6400" width="9.109375" style="215"/>
    <col min="6401" max="6401" width="3.44140625" style="215" customWidth="1"/>
    <col min="6402" max="6402" width="8.5546875" style="215" customWidth="1"/>
    <col min="6403" max="6403" width="32.33203125" style="215" customWidth="1"/>
    <col min="6404" max="6404" width="5.5546875" style="215" customWidth="1"/>
    <col min="6405" max="6405" width="9.33203125" style="215" customWidth="1"/>
    <col min="6406" max="6406" width="11.6640625" style="215" customWidth="1"/>
    <col min="6407" max="6407" width="15.6640625" style="215" customWidth="1"/>
    <col min="6408" max="6656" width="9.109375" style="215"/>
    <col min="6657" max="6657" width="3.44140625" style="215" customWidth="1"/>
    <col min="6658" max="6658" width="8.5546875" style="215" customWidth="1"/>
    <col min="6659" max="6659" width="32.33203125" style="215" customWidth="1"/>
    <col min="6660" max="6660" width="5.5546875" style="215" customWidth="1"/>
    <col min="6661" max="6661" width="9.33203125" style="215" customWidth="1"/>
    <col min="6662" max="6662" width="11.6640625" style="215" customWidth="1"/>
    <col min="6663" max="6663" width="15.6640625" style="215" customWidth="1"/>
    <col min="6664" max="6912" width="9.109375" style="215"/>
    <col min="6913" max="6913" width="3.44140625" style="215" customWidth="1"/>
    <col min="6914" max="6914" width="8.5546875" style="215" customWidth="1"/>
    <col min="6915" max="6915" width="32.33203125" style="215" customWidth="1"/>
    <col min="6916" max="6916" width="5.5546875" style="215" customWidth="1"/>
    <col min="6917" max="6917" width="9.33203125" style="215" customWidth="1"/>
    <col min="6918" max="6918" width="11.6640625" style="215" customWidth="1"/>
    <col min="6919" max="6919" width="15.6640625" style="215" customWidth="1"/>
    <col min="6920" max="7168" width="9.109375" style="215"/>
    <col min="7169" max="7169" width="3.44140625" style="215" customWidth="1"/>
    <col min="7170" max="7170" width="8.5546875" style="215" customWidth="1"/>
    <col min="7171" max="7171" width="32.33203125" style="215" customWidth="1"/>
    <col min="7172" max="7172" width="5.5546875" style="215" customWidth="1"/>
    <col min="7173" max="7173" width="9.33203125" style="215" customWidth="1"/>
    <col min="7174" max="7174" width="11.6640625" style="215" customWidth="1"/>
    <col min="7175" max="7175" width="15.6640625" style="215" customWidth="1"/>
    <col min="7176" max="7424" width="9.109375" style="215"/>
    <col min="7425" max="7425" width="3.44140625" style="215" customWidth="1"/>
    <col min="7426" max="7426" width="8.5546875" style="215" customWidth="1"/>
    <col min="7427" max="7427" width="32.33203125" style="215" customWidth="1"/>
    <col min="7428" max="7428" width="5.5546875" style="215" customWidth="1"/>
    <col min="7429" max="7429" width="9.33203125" style="215" customWidth="1"/>
    <col min="7430" max="7430" width="11.6640625" style="215" customWidth="1"/>
    <col min="7431" max="7431" width="15.6640625" style="215" customWidth="1"/>
    <col min="7432" max="7680" width="9.109375" style="215"/>
    <col min="7681" max="7681" width="3.44140625" style="215" customWidth="1"/>
    <col min="7682" max="7682" width="8.5546875" style="215" customWidth="1"/>
    <col min="7683" max="7683" width="32.33203125" style="215" customWidth="1"/>
    <col min="7684" max="7684" width="5.5546875" style="215" customWidth="1"/>
    <col min="7685" max="7685" width="9.33203125" style="215" customWidth="1"/>
    <col min="7686" max="7686" width="11.6640625" style="215" customWidth="1"/>
    <col min="7687" max="7687" width="15.6640625" style="215" customWidth="1"/>
    <col min="7688" max="7936" width="9.109375" style="215"/>
    <col min="7937" max="7937" width="3.44140625" style="215" customWidth="1"/>
    <col min="7938" max="7938" width="8.5546875" style="215" customWidth="1"/>
    <col min="7939" max="7939" width="32.33203125" style="215" customWidth="1"/>
    <col min="7940" max="7940" width="5.5546875" style="215" customWidth="1"/>
    <col min="7941" max="7941" width="9.33203125" style="215" customWidth="1"/>
    <col min="7942" max="7942" width="11.6640625" style="215" customWidth="1"/>
    <col min="7943" max="7943" width="15.6640625" style="215" customWidth="1"/>
    <col min="7944" max="8192" width="9.109375" style="215"/>
    <col min="8193" max="8193" width="3.44140625" style="215" customWidth="1"/>
    <col min="8194" max="8194" width="8.5546875" style="215" customWidth="1"/>
    <col min="8195" max="8195" width="32.33203125" style="215" customWidth="1"/>
    <col min="8196" max="8196" width="5.5546875" style="215" customWidth="1"/>
    <col min="8197" max="8197" width="9.33203125" style="215" customWidth="1"/>
    <col min="8198" max="8198" width="11.6640625" style="215" customWidth="1"/>
    <col min="8199" max="8199" width="15.6640625" style="215" customWidth="1"/>
    <col min="8200" max="8448" width="9.109375" style="215"/>
    <col min="8449" max="8449" width="3.44140625" style="215" customWidth="1"/>
    <col min="8450" max="8450" width="8.5546875" style="215" customWidth="1"/>
    <col min="8451" max="8451" width="32.33203125" style="215" customWidth="1"/>
    <col min="8452" max="8452" width="5.5546875" style="215" customWidth="1"/>
    <col min="8453" max="8453" width="9.33203125" style="215" customWidth="1"/>
    <col min="8454" max="8454" width="11.6640625" style="215" customWidth="1"/>
    <col min="8455" max="8455" width="15.6640625" style="215" customWidth="1"/>
    <col min="8456" max="8704" width="9.109375" style="215"/>
    <col min="8705" max="8705" width="3.44140625" style="215" customWidth="1"/>
    <col min="8706" max="8706" width="8.5546875" style="215" customWidth="1"/>
    <col min="8707" max="8707" width="32.33203125" style="215" customWidth="1"/>
    <col min="8708" max="8708" width="5.5546875" style="215" customWidth="1"/>
    <col min="8709" max="8709" width="9.33203125" style="215" customWidth="1"/>
    <col min="8710" max="8710" width="11.6640625" style="215" customWidth="1"/>
    <col min="8711" max="8711" width="15.6640625" style="215" customWidth="1"/>
    <col min="8712" max="8960" width="9.109375" style="215"/>
    <col min="8961" max="8961" width="3.44140625" style="215" customWidth="1"/>
    <col min="8962" max="8962" width="8.5546875" style="215" customWidth="1"/>
    <col min="8963" max="8963" width="32.33203125" style="215" customWidth="1"/>
    <col min="8964" max="8964" width="5.5546875" style="215" customWidth="1"/>
    <col min="8965" max="8965" width="9.33203125" style="215" customWidth="1"/>
    <col min="8966" max="8966" width="11.6640625" style="215" customWidth="1"/>
    <col min="8967" max="8967" width="15.6640625" style="215" customWidth="1"/>
    <col min="8968" max="9216" width="9.109375" style="215"/>
    <col min="9217" max="9217" width="3.44140625" style="215" customWidth="1"/>
    <col min="9218" max="9218" width="8.5546875" style="215" customWidth="1"/>
    <col min="9219" max="9219" width="32.33203125" style="215" customWidth="1"/>
    <col min="9220" max="9220" width="5.5546875" style="215" customWidth="1"/>
    <col min="9221" max="9221" width="9.33203125" style="215" customWidth="1"/>
    <col min="9222" max="9222" width="11.6640625" style="215" customWidth="1"/>
    <col min="9223" max="9223" width="15.6640625" style="215" customWidth="1"/>
    <col min="9224" max="9472" width="9.109375" style="215"/>
    <col min="9473" max="9473" width="3.44140625" style="215" customWidth="1"/>
    <col min="9474" max="9474" width="8.5546875" style="215" customWidth="1"/>
    <col min="9475" max="9475" width="32.33203125" style="215" customWidth="1"/>
    <col min="9476" max="9476" width="5.5546875" style="215" customWidth="1"/>
    <col min="9477" max="9477" width="9.33203125" style="215" customWidth="1"/>
    <col min="9478" max="9478" width="11.6640625" style="215" customWidth="1"/>
    <col min="9479" max="9479" width="15.6640625" style="215" customWidth="1"/>
    <col min="9480" max="9728" width="9.109375" style="215"/>
    <col min="9729" max="9729" width="3.44140625" style="215" customWidth="1"/>
    <col min="9730" max="9730" width="8.5546875" style="215" customWidth="1"/>
    <col min="9731" max="9731" width="32.33203125" style="215" customWidth="1"/>
    <col min="9732" max="9732" width="5.5546875" style="215" customWidth="1"/>
    <col min="9733" max="9733" width="9.33203125" style="215" customWidth="1"/>
    <col min="9734" max="9734" width="11.6640625" style="215" customWidth="1"/>
    <col min="9735" max="9735" width="15.6640625" style="215" customWidth="1"/>
    <col min="9736" max="9984" width="9.109375" style="215"/>
    <col min="9985" max="9985" width="3.44140625" style="215" customWidth="1"/>
    <col min="9986" max="9986" width="8.5546875" style="215" customWidth="1"/>
    <col min="9987" max="9987" width="32.33203125" style="215" customWidth="1"/>
    <col min="9988" max="9988" width="5.5546875" style="215" customWidth="1"/>
    <col min="9989" max="9989" width="9.33203125" style="215" customWidth="1"/>
    <col min="9990" max="9990" width="11.6640625" style="215" customWidth="1"/>
    <col min="9991" max="9991" width="15.6640625" style="215" customWidth="1"/>
    <col min="9992" max="10240" width="9.109375" style="215"/>
    <col min="10241" max="10241" width="3.44140625" style="215" customWidth="1"/>
    <col min="10242" max="10242" width="8.5546875" style="215" customWidth="1"/>
    <col min="10243" max="10243" width="32.33203125" style="215" customWidth="1"/>
    <col min="10244" max="10244" width="5.5546875" style="215" customWidth="1"/>
    <col min="10245" max="10245" width="9.33203125" style="215" customWidth="1"/>
    <col min="10246" max="10246" width="11.6640625" style="215" customWidth="1"/>
    <col min="10247" max="10247" width="15.6640625" style="215" customWidth="1"/>
    <col min="10248" max="10496" width="9.109375" style="215"/>
    <col min="10497" max="10497" width="3.44140625" style="215" customWidth="1"/>
    <col min="10498" max="10498" width="8.5546875" style="215" customWidth="1"/>
    <col min="10499" max="10499" width="32.33203125" style="215" customWidth="1"/>
    <col min="10500" max="10500" width="5.5546875" style="215" customWidth="1"/>
    <col min="10501" max="10501" width="9.33203125" style="215" customWidth="1"/>
    <col min="10502" max="10502" width="11.6640625" style="215" customWidth="1"/>
    <col min="10503" max="10503" width="15.6640625" style="215" customWidth="1"/>
    <col min="10504" max="10752" width="9.109375" style="215"/>
    <col min="10753" max="10753" width="3.44140625" style="215" customWidth="1"/>
    <col min="10754" max="10754" width="8.5546875" style="215" customWidth="1"/>
    <col min="10755" max="10755" width="32.33203125" style="215" customWidth="1"/>
    <col min="10756" max="10756" width="5.5546875" style="215" customWidth="1"/>
    <col min="10757" max="10757" width="9.33203125" style="215" customWidth="1"/>
    <col min="10758" max="10758" width="11.6640625" style="215" customWidth="1"/>
    <col min="10759" max="10759" width="15.6640625" style="215" customWidth="1"/>
    <col min="10760" max="11008" width="9.109375" style="215"/>
    <col min="11009" max="11009" width="3.44140625" style="215" customWidth="1"/>
    <col min="11010" max="11010" width="8.5546875" style="215" customWidth="1"/>
    <col min="11011" max="11011" width="32.33203125" style="215" customWidth="1"/>
    <col min="11012" max="11012" width="5.5546875" style="215" customWidth="1"/>
    <col min="11013" max="11013" width="9.33203125" style="215" customWidth="1"/>
    <col min="11014" max="11014" width="11.6640625" style="215" customWidth="1"/>
    <col min="11015" max="11015" width="15.6640625" style="215" customWidth="1"/>
    <col min="11016" max="11264" width="9.109375" style="215"/>
    <col min="11265" max="11265" width="3.44140625" style="215" customWidth="1"/>
    <col min="11266" max="11266" width="8.5546875" style="215" customWidth="1"/>
    <col min="11267" max="11267" width="32.33203125" style="215" customWidth="1"/>
    <col min="11268" max="11268" width="5.5546875" style="215" customWidth="1"/>
    <col min="11269" max="11269" width="9.33203125" style="215" customWidth="1"/>
    <col min="11270" max="11270" width="11.6640625" style="215" customWidth="1"/>
    <col min="11271" max="11271" width="15.6640625" style="215" customWidth="1"/>
    <col min="11272" max="11520" width="9.109375" style="215"/>
    <col min="11521" max="11521" width="3.44140625" style="215" customWidth="1"/>
    <col min="11522" max="11522" width="8.5546875" style="215" customWidth="1"/>
    <col min="11523" max="11523" width="32.33203125" style="215" customWidth="1"/>
    <col min="11524" max="11524" width="5.5546875" style="215" customWidth="1"/>
    <col min="11525" max="11525" width="9.33203125" style="215" customWidth="1"/>
    <col min="11526" max="11526" width="11.6640625" style="215" customWidth="1"/>
    <col min="11527" max="11527" width="15.6640625" style="215" customWidth="1"/>
    <col min="11528" max="11776" width="9.109375" style="215"/>
    <col min="11777" max="11777" width="3.44140625" style="215" customWidth="1"/>
    <col min="11778" max="11778" width="8.5546875" style="215" customWidth="1"/>
    <col min="11779" max="11779" width="32.33203125" style="215" customWidth="1"/>
    <col min="11780" max="11780" width="5.5546875" style="215" customWidth="1"/>
    <col min="11781" max="11781" width="9.33203125" style="215" customWidth="1"/>
    <col min="11782" max="11782" width="11.6640625" style="215" customWidth="1"/>
    <col min="11783" max="11783" width="15.6640625" style="215" customWidth="1"/>
    <col min="11784" max="12032" width="9.109375" style="215"/>
    <col min="12033" max="12033" width="3.44140625" style="215" customWidth="1"/>
    <col min="12034" max="12034" width="8.5546875" style="215" customWidth="1"/>
    <col min="12035" max="12035" width="32.33203125" style="215" customWidth="1"/>
    <col min="12036" max="12036" width="5.5546875" style="215" customWidth="1"/>
    <col min="12037" max="12037" width="9.33203125" style="215" customWidth="1"/>
    <col min="12038" max="12038" width="11.6640625" style="215" customWidth="1"/>
    <col min="12039" max="12039" width="15.6640625" style="215" customWidth="1"/>
    <col min="12040" max="12288" width="9.109375" style="215"/>
    <col min="12289" max="12289" width="3.44140625" style="215" customWidth="1"/>
    <col min="12290" max="12290" width="8.5546875" style="215" customWidth="1"/>
    <col min="12291" max="12291" width="32.33203125" style="215" customWidth="1"/>
    <col min="12292" max="12292" width="5.5546875" style="215" customWidth="1"/>
    <col min="12293" max="12293" width="9.33203125" style="215" customWidth="1"/>
    <col min="12294" max="12294" width="11.6640625" style="215" customWidth="1"/>
    <col min="12295" max="12295" width="15.6640625" style="215" customWidth="1"/>
    <col min="12296" max="12544" width="9.109375" style="215"/>
    <col min="12545" max="12545" width="3.44140625" style="215" customWidth="1"/>
    <col min="12546" max="12546" width="8.5546875" style="215" customWidth="1"/>
    <col min="12547" max="12547" width="32.33203125" style="215" customWidth="1"/>
    <col min="12548" max="12548" width="5.5546875" style="215" customWidth="1"/>
    <col min="12549" max="12549" width="9.33203125" style="215" customWidth="1"/>
    <col min="12550" max="12550" width="11.6640625" style="215" customWidth="1"/>
    <col min="12551" max="12551" width="15.6640625" style="215" customWidth="1"/>
    <col min="12552" max="12800" width="9.109375" style="215"/>
    <col min="12801" max="12801" width="3.44140625" style="215" customWidth="1"/>
    <col min="12802" max="12802" width="8.5546875" style="215" customWidth="1"/>
    <col min="12803" max="12803" width="32.33203125" style="215" customWidth="1"/>
    <col min="12804" max="12804" width="5.5546875" style="215" customWidth="1"/>
    <col min="12805" max="12805" width="9.33203125" style="215" customWidth="1"/>
    <col min="12806" max="12806" width="11.6640625" style="215" customWidth="1"/>
    <col min="12807" max="12807" width="15.6640625" style="215" customWidth="1"/>
    <col min="12808" max="13056" width="9.109375" style="215"/>
    <col min="13057" max="13057" width="3.44140625" style="215" customWidth="1"/>
    <col min="13058" max="13058" width="8.5546875" style="215" customWidth="1"/>
    <col min="13059" max="13059" width="32.33203125" style="215" customWidth="1"/>
    <col min="13060" max="13060" width="5.5546875" style="215" customWidth="1"/>
    <col min="13061" max="13061" width="9.33203125" style="215" customWidth="1"/>
    <col min="13062" max="13062" width="11.6640625" style="215" customWidth="1"/>
    <col min="13063" max="13063" width="15.6640625" style="215" customWidth="1"/>
    <col min="13064" max="13312" width="9.109375" style="215"/>
    <col min="13313" max="13313" width="3.44140625" style="215" customWidth="1"/>
    <col min="13314" max="13314" width="8.5546875" style="215" customWidth="1"/>
    <col min="13315" max="13315" width="32.33203125" style="215" customWidth="1"/>
    <col min="13316" max="13316" width="5.5546875" style="215" customWidth="1"/>
    <col min="13317" max="13317" width="9.33203125" style="215" customWidth="1"/>
    <col min="13318" max="13318" width="11.6640625" style="215" customWidth="1"/>
    <col min="13319" max="13319" width="15.6640625" style="215" customWidth="1"/>
    <col min="13320" max="13568" width="9.109375" style="215"/>
    <col min="13569" max="13569" width="3.44140625" style="215" customWidth="1"/>
    <col min="13570" max="13570" width="8.5546875" style="215" customWidth="1"/>
    <col min="13571" max="13571" width="32.33203125" style="215" customWidth="1"/>
    <col min="13572" max="13572" width="5.5546875" style="215" customWidth="1"/>
    <col min="13573" max="13573" width="9.33203125" style="215" customWidth="1"/>
    <col min="13574" max="13574" width="11.6640625" style="215" customWidth="1"/>
    <col min="13575" max="13575" width="15.6640625" style="215" customWidth="1"/>
    <col min="13576" max="13824" width="9.109375" style="215"/>
    <col min="13825" max="13825" width="3.44140625" style="215" customWidth="1"/>
    <col min="13826" max="13826" width="8.5546875" style="215" customWidth="1"/>
    <col min="13827" max="13827" width="32.33203125" style="215" customWidth="1"/>
    <col min="13828" max="13828" width="5.5546875" style="215" customWidth="1"/>
    <col min="13829" max="13829" width="9.33203125" style="215" customWidth="1"/>
    <col min="13830" max="13830" width="11.6640625" style="215" customWidth="1"/>
    <col min="13831" max="13831" width="15.6640625" style="215" customWidth="1"/>
    <col min="13832" max="14080" width="9.109375" style="215"/>
    <col min="14081" max="14081" width="3.44140625" style="215" customWidth="1"/>
    <col min="14082" max="14082" width="8.5546875" style="215" customWidth="1"/>
    <col min="14083" max="14083" width="32.33203125" style="215" customWidth="1"/>
    <col min="14084" max="14084" width="5.5546875" style="215" customWidth="1"/>
    <col min="14085" max="14085" width="9.33203125" style="215" customWidth="1"/>
    <col min="14086" max="14086" width="11.6640625" style="215" customWidth="1"/>
    <col min="14087" max="14087" width="15.6640625" style="215" customWidth="1"/>
    <col min="14088" max="14336" width="9.109375" style="215"/>
    <col min="14337" max="14337" width="3.44140625" style="215" customWidth="1"/>
    <col min="14338" max="14338" width="8.5546875" style="215" customWidth="1"/>
    <col min="14339" max="14339" width="32.33203125" style="215" customWidth="1"/>
    <col min="14340" max="14340" width="5.5546875" style="215" customWidth="1"/>
    <col min="14341" max="14341" width="9.33203125" style="215" customWidth="1"/>
    <col min="14342" max="14342" width="11.6640625" style="215" customWidth="1"/>
    <col min="14343" max="14343" width="15.6640625" style="215" customWidth="1"/>
    <col min="14344" max="14592" width="9.109375" style="215"/>
    <col min="14593" max="14593" width="3.44140625" style="215" customWidth="1"/>
    <col min="14594" max="14594" width="8.5546875" style="215" customWidth="1"/>
    <col min="14595" max="14595" width="32.33203125" style="215" customWidth="1"/>
    <col min="14596" max="14596" width="5.5546875" style="215" customWidth="1"/>
    <col min="14597" max="14597" width="9.33203125" style="215" customWidth="1"/>
    <col min="14598" max="14598" width="11.6640625" style="215" customWidth="1"/>
    <col min="14599" max="14599" width="15.6640625" style="215" customWidth="1"/>
    <col min="14600" max="14848" width="9.109375" style="215"/>
    <col min="14849" max="14849" width="3.44140625" style="215" customWidth="1"/>
    <col min="14850" max="14850" width="8.5546875" style="215" customWidth="1"/>
    <col min="14851" max="14851" width="32.33203125" style="215" customWidth="1"/>
    <col min="14852" max="14852" width="5.5546875" style="215" customWidth="1"/>
    <col min="14853" max="14853" width="9.33203125" style="215" customWidth="1"/>
    <col min="14854" max="14854" width="11.6640625" style="215" customWidth="1"/>
    <col min="14855" max="14855" width="15.6640625" style="215" customWidth="1"/>
    <col min="14856" max="15104" width="9.109375" style="215"/>
    <col min="15105" max="15105" width="3.44140625" style="215" customWidth="1"/>
    <col min="15106" max="15106" width="8.5546875" style="215" customWidth="1"/>
    <col min="15107" max="15107" width="32.33203125" style="215" customWidth="1"/>
    <col min="15108" max="15108" width="5.5546875" style="215" customWidth="1"/>
    <col min="15109" max="15109" width="9.33203125" style="215" customWidth="1"/>
    <col min="15110" max="15110" width="11.6640625" style="215" customWidth="1"/>
    <col min="15111" max="15111" width="15.6640625" style="215" customWidth="1"/>
    <col min="15112" max="15360" width="9.109375" style="215"/>
    <col min="15361" max="15361" width="3.44140625" style="215" customWidth="1"/>
    <col min="15362" max="15362" width="8.5546875" style="215" customWidth="1"/>
    <col min="15363" max="15363" width="32.33203125" style="215" customWidth="1"/>
    <col min="15364" max="15364" width="5.5546875" style="215" customWidth="1"/>
    <col min="15365" max="15365" width="9.33203125" style="215" customWidth="1"/>
    <col min="15366" max="15366" width="11.6640625" style="215" customWidth="1"/>
    <col min="15367" max="15367" width="15.6640625" style="215" customWidth="1"/>
    <col min="15368" max="15616" width="9.109375" style="215"/>
    <col min="15617" max="15617" width="3.44140625" style="215" customWidth="1"/>
    <col min="15618" max="15618" width="8.5546875" style="215" customWidth="1"/>
    <col min="15619" max="15619" width="32.33203125" style="215" customWidth="1"/>
    <col min="15620" max="15620" width="5.5546875" style="215" customWidth="1"/>
    <col min="15621" max="15621" width="9.33203125" style="215" customWidth="1"/>
    <col min="15622" max="15622" width="11.6640625" style="215" customWidth="1"/>
    <col min="15623" max="15623" width="15.6640625" style="215" customWidth="1"/>
    <col min="15624" max="15872" width="9.109375" style="215"/>
    <col min="15873" max="15873" width="3.44140625" style="215" customWidth="1"/>
    <col min="15874" max="15874" width="8.5546875" style="215" customWidth="1"/>
    <col min="15875" max="15875" width="32.33203125" style="215" customWidth="1"/>
    <col min="15876" max="15876" width="5.5546875" style="215" customWidth="1"/>
    <col min="15877" max="15877" width="9.33203125" style="215" customWidth="1"/>
    <col min="15878" max="15878" width="11.6640625" style="215" customWidth="1"/>
    <col min="15879" max="15879" width="15.6640625" style="215" customWidth="1"/>
    <col min="15880" max="16128" width="9.109375" style="215"/>
    <col min="16129" max="16129" width="3.44140625" style="215" customWidth="1"/>
    <col min="16130" max="16130" width="8.5546875" style="215" customWidth="1"/>
    <col min="16131" max="16131" width="32.33203125" style="215" customWidth="1"/>
    <col min="16132" max="16132" width="5.5546875" style="215" customWidth="1"/>
    <col min="16133" max="16133" width="9.33203125" style="215" customWidth="1"/>
    <col min="16134" max="16134" width="11.6640625" style="215" customWidth="1"/>
    <col min="16135" max="16135" width="15.6640625" style="215" customWidth="1"/>
    <col min="16136" max="16384" width="9.109375" style="215"/>
  </cols>
  <sheetData>
    <row r="1" spans="1:7" s="625" customFormat="1">
      <c r="A1" s="209"/>
      <c r="B1" s="210"/>
      <c r="C1" s="211"/>
      <c r="D1" s="428"/>
      <c r="E1" s="429"/>
      <c r="F1" s="214"/>
      <c r="G1" s="214"/>
    </row>
    <row r="2" spans="1:7" s="625" customFormat="1">
      <c r="A2" s="209"/>
      <c r="B2" s="210"/>
      <c r="C2" s="211"/>
      <c r="D2" s="428"/>
      <c r="E2" s="429"/>
      <c r="F2" s="214"/>
      <c r="G2" s="214"/>
    </row>
    <row r="3" spans="1:7" s="625" customFormat="1">
      <c r="A3" s="209"/>
      <c r="B3" s="210"/>
      <c r="C3" s="211"/>
      <c r="D3" s="428"/>
      <c r="E3" s="429"/>
      <c r="F3" s="214"/>
      <c r="G3" s="214"/>
    </row>
    <row r="4" spans="1:7" s="625" customFormat="1">
      <c r="A4" s="209"/>
      <c r="B4" s="210"/>
      <c r="C4" s="211"/>
      <c r="D4" s="428"/>
      <c r="E4" s="429"/>
      <c r="F4" s="214"/>
      <c r="G4" s="214"/>
    </row>
    <row r="5" spans="1:7" s="625" customFormat="1">
      <c r="A5" s="209"/>
      <c r="B5" s="210"/>
      <c r="C5" s="211"/>
      <c r="D5" s="428"/>
      <c r="E5" s="429"/>
      <c r="F5" s="214"/>
      <c r="G5" s="214"/>
    </row>
    <row r="7" spans="1:7" ht="14.4" thickBot="1"/>
    <row r="8" spans="1:7" ht="14.4" thickTop="1">
      <c r="A8" s="216" t="s">
        <v>242</v>
      </c>
      <c r="B8" s="217"/>
      <c r="C8" s="218"/>
      <c r="D8" s="430"/>
      <c r="E8" s="431"/>
      <c r="F8" s="219"/>
      <c r="G8" s="220"/>
    </row>
    <row r="9" spans="1:7">
      <c r="A9" s="221" t="s">
        <v>99</v>
      </c>
      <c r="G9" s="222"/>
    </row>
    <row r="10" spans="1:7" ht="14.4" thickBot="1">
      <c r="A10" s="223" t="s">
        <v>100</v>
      </c>
      <c r="B10" s="224"/>
      <c r="C10" s="225"/>
      <c r="D10" s="432"/>
      <c r="E10" s="433"/>
      <c r="F10" s="226"/>
      <c r="G10" s="227"/>
    </row>
    <row r="11" spans="1:7" ht="14.4" thickTop="1">
      <c r="A11" s="228" t="s">
        <v>194</v>
      </c>
      <c r="C11" s="229"/>
      <c r="D11" s="434"/>
    </row>
    <row r="12" spans="1:7">
      <c r="C12" s="229"/>
      <c r="D12" s="434"/>
    </row>
    <row r="13" spans="1:7">
      <c r="D13" s="434"/>
      <c r="E13" s="435"/>
    </row>
    <row r="14" spans="1:7">
      <c r="A14" s="231" t="s">
        <v>0</v>
      </c>
      <c r="B14" s="232"/>
      <c r="C14" s="233"/>
      <c r="D14" s="436"/>
      <c r="E14" s="437"/>
      <c r="F14" s="234"/>
      <c r="G14" s="453">
        <f>$G$63</f>
        <v>0</v>
      </c>
    </row>
    <row r="15" spans="1:7">
      <c r="A15" s="228"/>
      <c r="B15" s="235"/>
      <c r="C15" s="236"/>
      <c r="D15" s="434"/>
      <c r="E15" s="435"/>
      <c r="F15" s="237"/>
      <c r="G15" s="424"/>
    </row>
    <row r="16" spans="1:7">
      <c r="A16" s="231" t="s">
        <v>5</v>
      </c>
      <c r="B16" s="232"/>
      <c r="C16" s="233"/>
      <c r="D16" s="436"/>
      <c r="E16" s="437"/>
      <c r="F16" s="234"/>
      <c r="G16" s="453">
        <f>$G$85</f>
        <v>0</v>
      </c>
    </row>
    <row r="17" spans="1:7">
      <c r="A17" s="228"/>
      <c r="B17" s="235"/>
      <c r="C17" s="236"/>
      <c r="D17" s="434"/>
      <c r="E17" s="435"/>
      <c r="F17" s="237"/>
      <c r="G17" s="424"/>
    </row>
    <row r="18" spans="1:7">
      <c r="A18" s="231" t="s">
        <v>9</v>
      </c>
      <c r="B18" s="232"/>
      <c r="C18" s="233"/>
      <c r="D18" s="436"/>
      <c r="E18" s="437"/>
      <c r="F18" s="234"/>
      <c r="G18" s="453">
        <f>+$G$93</f>
        <v>0</v>
      </c>
    </row>
    <row r="19" spans="1:7">
      <c r="A19" s="228"/>
      <c r="B19" s="235"/>
      <c r="C19" s="236"/>
      <c r="D19" s="434"/>
      <c r="E19" s="435"/>
      <c r="F19" s="237"/>
      <c r="G19" s="424"/>
    </row>
    <row r="20" spans="1:7">
      <c r="A20" s="231" t="s">
        <v>14</v>
      </c>
      <c r="B20" s="232"/>
      <c r="C20" s="233"/>
      <c r="D20" s="436"/>
      <c r="E20" s="437"/>
      <c r="F20" s="234"/>
      <c r="G20" s="453">
        <f>+G139</f>
        <v>0</v>
      </c>
    </row>
    <row r="21" spans="1:7">
      <c r="A21" s="228"/>
      <c r="B21" s="235"/>
      <c r="C21" s="236"/>
      <c r="D21" s="434"/>
      <c r="E21" s="435"/>
      <c r="F21" s="237"/>
      <c r="G21" s="424"/>
    </row>
    <row r="22" spans="1:7">
      <c r="A22" s="231" t="s">
        <v>17</v>
      </c>
      <c r="B22" s="232"/>
      <c r="C22" s="233"/>
      <c r="D22" s="436"/>
      <c r="E22" s="437"/>
      <c r="F22" s="234"/>
      <c r="G22" s="453">
        <v>0</v>
      </c>
    </row>
    <row r="23" spans="1:7">
      <c r="A23" s="228"/>
      <c r="B23" s="235"/>
      <c r="C23" s="236"/>
      <c r="D23" s="434"/>
      <c r="E23" s="435"/>
      <c r="F23" s="237"/>
      <c r="G23" s="424"/>
    </row>
    <row r="24" spans="1:7">
      <c r="A24" s="231" t="s">
        <v>16</v>
      </c>
      <c r="B24" s="232"/>
      <c r="C24" s="233"/>
      <c r="D24" s="436"/>
      <c r="E24" s="437"/>
      <c r="F24" s="234"/>
      <c r="G24" s="453">
        <v>0</v>
      </c>
    </row>
    <row r="25" spans="1:7">
      <c r="A25" s="228"/>
      <c r="B25" s="235"/>
      <c r="C25" s="236"/>
      <c r="D25" s="434"/>
      <c r="E25" s="435"/>
      <c r="F25" s="237"/>
      <c r="G25" s="424"/>
    </row>
    <row r="26" spans="1:7">
      <c r="A26" s="231" t="s">
        <v>6</v>
      </c>
      <c r="B26" s="232"/>
      <c r="C26" s="233"/>
      <c r="D26" s="436"/>
      <c r="E26" s="437"/>
      <c r="F26" s="234"/>
      <c r="G26" s="453">
        <f>G149</f>
        <v>0</v>
      </c>
    </row>
    <row r="27" spans="1:7" ht="14.4" thickBot="1">
      <c r="B27" s="235"/>
      <c r="C27" s="236"/>
      <c r="G27" s="419"/>
    </row>
    <row r="28" spans="1:7" ht="15" thickTop="1" thickBot="1">
      <c r="B28" s="235"/>
      <c r="C28" s="236"/>
      <c r="D28" s="629"/>
      <c r="E28" s="438" t="s">
        <v>195</v>
      </c>
      <c r="F28" s="238"/>
      <c r="G28" s="423">
        <f>SUM(G14:G26)</f>
        <v>0</v>
      </c>
    </row>
    <row r="29" spans="1:7" ht="14.4" thickTop="1">
      <c r="G29" s="419"/>
    </row>
    <row r="30" spans="1:7">
      <c r="F30" s="214" t="s">
        <v>40</v>
      </c>
      <c r="G30" s="419">
        <f>0.22*G28</f>
        <v>0</v>
      </c>
    </row>
    <row r="31" spans="1:7" ht="14.4" thickBot="1">
      <c r="G31" s="419"/>
    </row>
    <row r="32" spans="1:7" ht="15" thickTop="1" thickBot="1">
      <c r="B32" s="235"/>
      <c r="C32" s="236"/>
      <c r="D32" s="629"/>
      <c r="E32" s="438" t="s">
        <v>41</v>
      </c>
      <c r="F32" s="238"/>
      <c r="G32" s="423">
        <f>SUM(G28:G30)</f>
        <v>0</v>
      </c>
    </row>
    <row r="33" spans="1:7" ht="14.4" thickTop="1"/>
    <row r="38" spans="1:7">
      <c r="B38" s="210" t="s">
        <v>43</v>
      </c>
    </row>
    <row r="40" spans="1:7" ht="69" customHeight="1">
      <c r="B40" s="635" t="s">
        <v>44</v>
      </c>
      <c r="C40" s="636"/>
      <c r="D40" s="636"/>
      <c r="E40" s="636"/>
      <c r="F40" s="636"/>
    </row>
    <row r="45" spans="1:7" ht="26.4">
      <c r="A45" s="637" t="s">
        <v>151</v>
      </c>
      <c r="B45" s="638"/>
      <c r="C45" s="239" t="s">
        <v>196</v>
      </c>
      <c r="D45" s="239" t="s">
        <v>152</v>
      </c>
      <c r="E45" s="240" t="s">
        <v>197</v>
      </c>
      <c r="F45" s="240" t="s">
        <v>198</v>
      </c>
      <c r="G45" s="240" t="s">
        <v>199</v>
      </c>
    </row>
    <row r="46" spans="1:7">
      <c r="F46" s="419"/>
      <c r="G46" s="419"/>
    </row>
    <row r="47" spans="1:7">
      <c r="A47" s="228" t="s">
        <v>0</v>
      </c>
      <c r="B47" s="235"/>
      <c r="F47" s="419"/>
      <c r="G47" s="419"/>
    </row>
    <row r="48" spans="1:7">
      <c r="F48" s="419"/>
      <c r="G48" s="419"/>
    </row>
    <row r="49" spans="1:8">
      <c r="A49" s="241" t="s">
        <v>200</v>
      </c>
      <c r="B49" s="242"/>
      <c r="C49" s="236"/>
      <c r="F49" s="419"/>
      <c r="G49" s="419"/>
    </row>
    <row r="50" spans="1:8">
      <c r="F50" s="419"/>
      <c r="G50" s="419"/>
    </row>
    <row r="51" spans="1:8" ht="69">
      <c r="A51" s="243" t="s">
        <v>1</v>
      </c>
      <c r="B51" s="244">
        <v>11131.1</v>
      </c>
      <c r="C51" s="245" t="s">
        <v>156</v>
      </c>
      <c r="D51" s="439" t="s">
        <v>3</v>
      </c>
      <c r="E51" s="440">
        <v>6</v>
      </c>
      <c r="F51" s="411"/>
      <c r="G51" s="420">
        <f>+E51*F51</f>
        <v>0</v>
      </c>
    </row>
    <row r="52" spans="1:8">
      <c r="A52" s="246"/>
      <c r="B52" s="247"/>
      <c r="E52" s="441"/>
      <c r="F52" s="419"/>
      <c r="G52" s="419"/>
    </row>
    <row r="53" spans="1:8" ht="41.4">
      <c r="A53" s="243" t="s">
        <v>2</v>
      </c>
      <c r="B53" s="248">
        <v>11231</v>
      </c>
      <c r="C53" s="245" t="s">
        <v>201</v>
      </c>
      <c r="D53" s="439" t="s">
        <v>3</v>
      </c>
      <c r="E53" s="440">
        <v>30</v>
      </c>
      <c r="F53" s="411"/>
      <c r="G53" s="420">
        <f>+E53*F53</f>
        <v>0</v>
      </c>
    </row>
    <row r="54" spans="1:8">
      <c r="A54" s="246"/>
      <c r="B54" s="247"/>
      <c r="E54" s="441"/>
      <c r="F54" s="419"/>
      <c r="G54" s="419"/>
    </row>
    <row r="55" spans="1:8">
      <c r="A55" s="228" t="s">
        <v>202</v>
      </c>
      <c r="B55" s="235"/>
      <c r="C55" s="236"/>
      <c r="F55" s="419"/>
      <c r="G55" s="419"/>
    </row>
    <row r="56" spans="1:8">
      <c r="A56" s="228"/>
      <c r="B56" s="235"/>
      <c r="C56" s="236"/>
      <c r="F56" s="419"/>
      <c r="G56" s="419"/>
    </row>
    <row r="57" spans="1:8">
      <c r="A57" s="230" t="s">
        <v>203</v>
      </c>
      <c r="D57" s="442"/>
      <c r="F57" s="419"/>
      <c r="G57" s="419"/>
    </row>
    <row r="58" spans="1:8">
      <c r="A58" s="230"/>
      <c r="D58" s="442"/>
      <c r="F58" s="419"/>
      <c r="G58" s="419"/>
    </row>
    <row r="59" spans="1:8" ht="41.4">
      <c r="A59" s="249" t="s">
        <v>4</v>
      </c>
      <c r="B59" s="248">
        <v>12421</v>
      </c>
      <c r="C59" s="250" t="s">
        <v>204</v>
      </c>
      <c r="D59" s="443" t="s">
        <v>205</v>
      </c>
      <c r="E59" s="444">
        <v>5</v>
      </c>
      <c r="F59" s="421"/>
      <c r="G59" s="420">
        <f>E59*F59</f>
        <v>0</v>
      </c>
    </row>
    <row r="60" spans="1:8">
      <c r="A60" s="251"/>
      <c r="B60" s="247"/>
      <c r="C60" s="252"/>
      <c r="D60" s="442"/>
      <c r="F60" s="419"/>
      <c r="G60" s="419"/>
    </row>
    <row r="61" spans="1:8" ht="41.4">
      <c r="A61" s="249" t="s">
        <v>13</v>
      </c>
      <c r="B61" s="248">
        <v>12431</v>
      </c>
      <c r="C61" s="250" t="s">
        <v>206</v>
      </c>
      <c r="D61" s="443" t="s">
        <v>3</v>
      </c>
      <c r="E61" s="444">
        <v>7</v>
      </c>
      <c r="F61" s="421"/>
      <c r="G61" s="420">
        <f>E61*F61</f>
        <v>0</v>
      </c>
    </row>
    <row r="62" spans="1:8" ht="14.4" thickBot="1">
      <c r="A62" s="253"/>
      <c r="D62" s="442"/>
      <c r="F62" s="419"/>
      <c r="G62" s="419"/>
    </row>
    <row r="63" spans="1:8" ht="15" thickTop="1" thickBot="1">
      <c r="B63" s="237"/>
      <c r="C63" s="236"/>
      <c r="E63" s="438" t="s">
        <v>11</v>
      </c>
      <c r="F63" s="422"/>
      <c r="G63" s="423">
        <f>SUM(G51:G62)</f>
        <v>0</v>
      </c>
      <c r="H63" s="214"/>
    </row>
    <row r="64" spans="1:8" ht="14.4" thickTop="1">
      <c r="A64" s="253"/>
      <c r="D64" s="442"/>
      <c r="F64" s="419"/>
      <c r="G64" s="419"/>
    </row>
    <row r="65" spans="1:7">
      <c r="A65" s="228" t="s">
        <v>5</v>
      </c>
      <c r="B65" s="235"/>
      <c r="C65" s="236"/>
      <c r="F65" s="419"/>
      <c r="G65" s="419"/>
    </row>
    <row r="66" spans="1:7">
      <c r="F66" s="419"/>
      <c r="G66" s="419"/>
    </row>
    <row r="67" spans="1:7" ht="15.75" customHeight="1">
      <c r="A67" s="228" t="s">
        <v>207</v>
      </c>
      <c r="F67" s="419"/>
      <c r="G67" s="419"/>
    </row>
    <row r="68" spans="1:7">
      <c r="F68" s="419"/>
      <c r="G68" s="419"/>
    </row>
    <row r="69" spans="1:7" ht="41.4">
      <c r="A69" s="249" t="s">
        <v>1</v>
      </c>
      <c r="B69" s="248">
        <v>21221</v>
      </c>
      <c r="C69" s="245" t="s">
        <v>208</v>
      </c>
      <c r="D69" s="443" t="s">
        <v>88</v>
      </c>
      <c r="E69" s="444">
        <v>5</v>
      </c>
      <c r="F69" s="421"/>
      <c r="G69" s="420">
        <f>E69*F69</f>
        <v>0</v>
      </c>
    </row>
    <row r="70" spans="1:7">
      <c r="B70" s="247"/>
      <c r="D70" s="442"/>
      <c r="F70" s="419"/>
      <c r="G70" s="419"/>
    </row>
    <row r="71" spans="1:7" ht="82.8">
      <c r="A71" s="249" t="s">
        <v>2</v>
      </c>
      <c r="B71" s="248">
        <v>21324</v>
      </c>
      <c r="C71" s="245" t="s">
        <v>209</v>
      </c>
      <c r="D71" s="443" t="s">
        <v>88</v>
      </c>
      <c r="E71" s="444">
        <f>(17*0.6+30*0.9+10*1.4+10+110*0.37)</f>
        <v>101.9</v>
      </c>
      <c r="F71" s="421"/>
      <c r="G71" s="420">
        <f>E71*F71</f>
        <v>0</v>
      </c>
    </row>
    <row r="72" spans="1:7">
      <c r="B72" s="247"/>
      <c r="C72" s="254"/>
      <c r="D72" s="442"/>
      <c r="F72" s="419"/>
      <c r="G72" s="419"/>
    </row>
    <row r="73" spans="1:7">
      <c r="A73" s="228" t="s">
        <v>210</v>
      </c>
      <c r="B73" s="235"/>
      <c r="C73" s="236"/>
      <c r="E73" s="445"/>
      <c r="F73" s="419"/>
      <c r="G73" s="419"/>
    </row>
    <row r="74" spans="1:7">
      <c r="A74" s="228"/>
      <c r="B74" s="235"/>
      <c r="C74" s="236"/>
      <c r="E74" s="445"/>
      <c r="F74" s="419"/>
      <c r="G74" s="419"/>
    </row>
    <row r="75" spans="1:7" ht="69">
      <c r="A75" s="249" t="s">
        <v>4</v>
      </c>
      <c r="B75" s="256">
        <v>24651</v>
      </c>
      <c r="C75" s="245" t="s">
        <v>211</v>
      </c>
      <c r="D75" s="443" t="s">
        <v>88</v>
      </c>
      <c r="E75" s="444">
        <f>40*0.54+17*0.42</f>
        <v>28.740000000000002</v>
      </c>
      <c r="F75" s="421"/>
      <c r="G75" s="420">
        <f>E75*F75</f>
        <v>0</v>
      </c>
    </row>
    <row r="76" spans="1:7">
      <c r="A76" s="257"/>
      <c r="B76" s="247"/>
      <c r="D76" s="442"/>
      <c r="F76" s="419"/>
      <c r="G76" s="419"/>
    </row>
    <row r="77" spans="1:7" ht="60" customHeight="1">
      <c r="A77" s="249" t="s">
        <v>13</v>
      </c>
      <c r="B77" s="256">
        <v>24652</v>
      </c>
      <c r="C77" s="245" t="s">
        <v>212</v>
      </c>
      <c r="D77" s="443" t="s">
        <v>88</v>
      </c>
      <c r="E77" s="444">
        <f>(30*0.3+10*0.6+17*0.1)+5</f>
        <v>21.7</v>
      </c>
      <c r="F77" s="421"/>
      <c r="G77" s="420">
        <f>E77*F77</f>
        <v>0</v>
      </c>
    </row>
    <row r="78" spans="1:7">
      <c r="F78" s="419"/>
      <c r="G78" s="419"/>
    </row>
    <row r="79" spans="1:7">
      <c r="A79" s="228" t="s">
        <v>213</v>
      </c>
      <c r="B79" s="235"/>
      <c r="C79" s="236"/>
      <c r="F79" s="419"/>
      <c r="G79" s="419"/>
    </row>
    <row r="80" spans="1:7">
      <c r="A80" s="228"/>
      <c r="B80" s="235"/>
      <c r="C80" s="236"/>
      <c r="F80" s="419"/>
      <c r="G80" s="419"/>
    </row>
    <row r="81" spans="1:9" ht="27.6">
      <c r="A81" s="249" t="s">
        <v>18</v>
      </c>
      <c r="B81" s="256">
        <v>29121</v>
      </c>
      <c r="C81" s="245" t="s">
        <v>214</v>
      </c>
      <c r="D81" s="439" t="s">
        <v>29</v>
      </c>
      <c r="E81" s="446">
        <f>(+E69+E71)*1.55</f>
        <v>165.69500000000002</v>
      </c>
      <c r="F81" s="421"/>
      <c r="G81" s="420">
        <f>E81*F81</f>
        <v>0</v>
      </c>
      <c r="I81" s="258"/>
    </row>
    <row r="82" spans="1:9">
      <c r="F82" s="419"/>
      <c r="G82" s="419"/>
    </row>
    <row r="83" spans="1:9" ht="27.6">
      <c r="A83" s="249" t="s">
        <v>15</v>
      </c>
      <c r="B83" s="256">
        <v>29131</v>
      </c>
      <c r="C83" s="250" t="s">
        <v>215</v>
      </c>
      <c r="D83" s="439" t="s">
        <v>88</v>
      </c>
      <c r="E83" s="446">
        <f>+E71</f>
        <v>101.9</v>
      </c>
      <c r="F83" s="421"/>
      <c r="G83" s="420">
        <f>E83*F83</f>
        <v>0</v>
      </c>
    </row>
    <row r="84" spans="1:9" ht="14.4" thickBot="1">
      <c r="F84" s="419"/>
      <c r="G84" s="419"/>
    </row>
    <row r="85" spans="1:9" ht="15" thickTop="1" thickBot="1">
      <c r="B85" s="237"/>
      <c r="C85" s="236"/>
      <c r="E85" s="438" t="s">
        <v>11</v>
      </c>
      <c r="F85" s="422"/>
      <c r="G85" s="423">
        <f>SUM(G69:G84)</f>
        <v>0</v>
      </c>
    </row>
    <row r="86" spans="1:9" ht="14.4" thickTop="1">
      <c r="C86" s="236"/>
      <c r="F86" s="419"/>
      <c r="G86" s="419"/>
    </row>
    <row r="87" spans="1:9">
      <c r="A87" s="259" t="s">
        <v>216</v>
      </c>
      <c r="B87" s="247"/>
      <c r="D87" s="442"/>
      <c r="F87" s="419"/>
      <c r="G87" s="419"/>
      <c r="H87" s="212"/>
      <c r="I87" s="212"/>
    </row>
    <row r="88" spans="1:9">
      <c r="A88" s="257"/>
      <c r="B88" s="247"/>
      <c r="D88" s="442"/>
      <c r="F88" s="419"/>
      <c r="G88" s="419"/>
      <c r="H88" s="212"/>
      <c r="I88" s="212"/>
    </row>
    <row r="89" spans="1:9">
      <c r="A89" s="228" t="s">
        <v>54</v>
      </c>
      <c r="B89" s="247"/>
      <c r="D89" s="442"/>
      <c r="F89" s="419"/>
      <c r="G89" s="419"/>
      <c r="H89" s="212"/>
      <c r="I89" s="212"/>
    </row>
    <row r="90" spans="1:9">
      <c r="A90" s="257"/>
      <c r="B90" s="247"/>
      <c r="D90" s="442"/>
      <c r="F90" s="419"/>
      <c r="G90" s="419"/>
      <c r="H90" s="212"/>
      <c r="I90" s="212"/>
    </row>
    <row r="91" spans="1:9" s="621" customFormat="1" ht="55.2">
      <c r="A91" s="260" t="s">
        <v>1</v>
      </c>
      <c r="B91" s="256">
        <v>35275</v>
      </c>
      <c r="C91" s="245" t="s">
        <v>417</v>
      </c>
      <c r="D91" s="443" t="s">
        <v>205</v>
      </c>
      <c r="E91" s="444">
        <v>12</v>
      </c>
      <c r="F91" s="421"/>
      <c r="G91" s="420">
        <f>E91*F91</f>
        <v>0</v>
      </c>
      <c r="H91" s="212"/>
      <c r="I91" s="212"/>
    </row>
    <row r="92" spans="1:9" ht="14.4" thickBot="1">
      <c r="A92" s="257"/>
      <c r="B92" s="247"/>
      <c r="D92" s="442"/>
      <c r="F92" s="419"/>
      <c r="G92" s="419"/>
      <c r="H92" s="212"/>
      <c r="I92" s="212"/>
    </row>
    <row r="93" spans="1:9" ht="15" thickTop="1" thickBot="1">
      <c r="B93" s="237"/>
      <c r="E93" s="438" t="s">
        <v>11</v>
      </c>
      <c r="F93" s="422"/>
      <c r="G93" s="423">
        <f>+SUM(G87:G92)</f>
        <v>0</v>
      </c>
    </row>
    <row r="94" spans="1:9" ht="14.4" thickTop="1">
      <c r="B94" s="237"/>
      <c r="E94" s="447"/>
      <c r="F94" s="419"/>
      <c r="G94" s="424"/>
    </row>
    <row r="95" spans="1:9">
      <c r="A95" s="228" t="s">
        <v>14</v>
      </c>
      <c r="B95" s="235"/>
      <c r="F95" s="419"/>
      <c r="G95" s="419"/>
    </row>
    <row r="96" spans="1:9">
      <c r="C96" s="236"/>
      <c r="E96" s="448"/>
      <c r="F96" s="419"/>
      <c r="G96" s="419"/>
    </row>
    <row r="97" spans="1:7">
      <c r="A97" s="228" t="s">
        <v>217</v>
      </c>
      <c r="B97" s="247"/>
      <c r="D97" s="442"/>
      <c r="F97" s="425"/>
      <c r="G97" s="419"/>
    </row>
    <row r="98" spans="1:7">
      <c r="A98" s="257"/>
      <c r="B98" s="247"/>
      <c r="D98" s="442"/>
      <c r="F98" s="425"/>
      <c r="G98" s="419"/>
    </row>
    <row r="99" spans="1:7" ht="151.80000000000001">
      <c r="A99" s="260" t="s">
        <v>1</v>
      </c>
      <c r="B99" s="261">
        <v>42134.1</v>
      </c>
      <c r="C99" s="245" t="s">
        <v>218</v>
      </c>
      <c r="D99" s="443" t="s">
        <v>205</v>
      </c>
      <c r="E99" s="444">
        <v>110</v>
      </c>
      <c r="F99" s="421"/>
      <c r="G99" s="420">
        <f>E99*F99</f>
        <v>0</v>
      </c>
    </row>
    <row r="100" spans="1:7">
      <c r="A100" s="257"/>
      <c r="B100" s="262"/>
      <c r="D100" s="442"/>
      <c r="F100" s="419"/>
      <c r="G100" s="419"/>
    </row>
    <row r="101" spans="1:7" ht="57.6">
      <c r="A101" s="260" t="s">
        <v>2</v>
      </c>
      <c r="B101" s="256">
        <v>42311</v>
      </c>
      <c r="C101" s="245" t="s">
        <v>219</v>
      </c>
      <c r="D101" s="443" t="s">
        <v>205</v>
      </c>
      <c r="E101" s="444">
        <v>110</v>
      </c>
      <c r="F101" s="421"/>
      <c r="G101" s="420">
        <f>E101*F101</f>
        <v>0</v>
      </c>
    </row>
    <row r="102" spans="1:7">
      <c r="A102" s="257"/>
      <c r="B102" s="247"/>
      <c r="D102" s="442"/>
      <c r="F102" s="419"/>
      <c r="G102" s="419"/>
    </row>
    <row r="103" spans="1:7">
      <c r="A103" s="228" t="s">
        <v>220</v>
      </c>
      <c r="B103" s="247"/>
      <c r="D103" s="442"/>
      <c r="F103" s="425"/>
      <c r="G103" s="419"/>
    </row>
    <row r="104" spans="1:7">
      <c r="A104" s="257"/>
      <c r="B104" s="247"/>
      <c r="D104" s="442"/>
      <c r="F104" s="425"/>
      <c r="G104" s="419"/>
    </row>
    <row r="105" spans="1:7" ht="85.2">
      <c r="A105" s="260" t="s">
        <v>4</v>
      </c>
      <c r="B105" s="256">
        <v>43222</v>
      </c>
      <c r="C105" s="263" t="s">
        <v>221</v>
      </c>
      <c r="D105" s="443" t="s">
        <v>205</v>
      </c>
      <c r="E105" s="444">
        <v>40</v>
      </c>
      <c r="F105" s="421"/>
      <c r="G105" s="420">
        <f>E105*F105</f>
        <v>0</v>
      </c>
    </row>
    <row r="106" spans="1:7">
      <c r="A106" s="257"/>
      <c r="B106" s="247"/>
      <c r="C106" s="213"/>
      <c r="D106" s="442"/>
      <c r="F106" s="419"/>
      <c r="G106" s="419"/>
    </row>
    <row r="107" spans="1:7" ht="85.2">
      <c r="A107" s="260" t="s">
        <v>13</v>
      </c>
      <c r="B107" s="256">
        <v>43232</v>
      </c>
      <c r="C107" s="263" t="s">
        <v>222</v>
      </c>
      <c r="D107" s="443" t="s">
        <v>205</v>
      </c>
      <c r="E107" s="444">
        <v>17</v>
      </c>
      <c r="F107" s="421"/>
      <c r="G107" s="420">
        <f>E107*F107</f>
        <v>0</v>
      </c>
    </row>
    <row r="108" spans="1:7">
      <c r="A108" s="257"/>
      <c r="B108" s="247"/>
      <c r="C108" s="213"/>
      <c r="D108" s="442"/>
      <c r="F108" s="419"/>
      <c r="G108" s="419"/>
    </row>
    <row r="109" spans="1:7" ht="103.5" customHeight="1">
      <c r="A109" s="260" t="s">
        <v>18</v>
      </c>
      <c r="B109" s="256">
        <v>43901</v>
      </c>
      <c r="C109" s="263" t="s">
        <v>223</v>
      </c>
      <c r="D109" s="443" t="s">
        <v>3</v>
      </c>
      <c r="E109" s="444">
        <v>2</v>
      </c>
      <c r="F109" s="421"/>
      <c r="G109" s="420">
        <f>E109*F109</f>
        <v>0</v>
      </c>
    </row>
    <row r="110" spans="1:7">
      <c r="A110" s="257"/>
      <c r="B110" s="256"/>
      <c r="C110" s="213"/>
      <c r="D110" s="442"/>
      <c r="F110" s="419"/>
      <c r="G110" s="419"/>
    </row>
    <row r="111" spans="1:7" ht="110.4">
      <c r="A111" s="260" t="s">
        <v>15</v>
      </c>
      <c r="B111" s="256">
        <v>43903</v>
      </c>
      <c r="C111" s="263" t="s">
        <v>224</v>
      </c>
      <c r="D111" s="443" t="s">
        <v>3</v>
      </c>
      <c r="E111" s="444">
        <v>2</v>
      </c>
      <c r="F111" s="421"/>
      <c r="G111" s="420">
        <f>E111*F111</f>
        <v>0</v>
      </c>
    </row>
    <row r="112" spans="1:7">
      <c r="A112" s="257"/>
      <c r="B112" s="247"/>
      <c r="D112" s="442"/>
      <c r="F112" s="419"/>
      <c r="G112" s="419"/>
    </row>
    <row r="113" spans="1:7" ht="27.6">
      <c r="A113" s="260" t="s">
        <v>19</v>
      </c>
      <c r="B113" s="256">
        <v>43904</v>
      </c>
      <c r="C113" s="245" t="s">
        <v>225</v>
      </c>
      <c r="D113" s="443" t="s">
        <v>205</v>
      </c>
      <c r="E113" s="444">
        <v>57</v>
      </c>
      <c r="F113" s="421"/>
      <c r="G113" s="420">
        <f>E113*F113</f>
        <v>0</v>
      </c>
    </row>
    <row r="114" spans="1:7">
      <c r="A114" s="257"/>
      <c r="B114" s="262"/>
      <c r="D114" s="442"/>
      <c r="F114" s="419"/>
      <c r="G114" s="419"/>
    </row>
    <row r="115" spans="1:7">
      <c r="A115" s="228" t="s">
        <v>226</v>
      </c>
      <c r="B115" s="262"/>
      <c r="D115" s="442"/>
      <c r="F115" s="419"/>
      <c r="G115" s="419"/>
    </row>
    <row r="116" spans="1:7">
      <c r="A116" s="228"/>
      <c r="B116" s="262"/>
      <c r="D116" s="442"/>
      <c r="F116" s="419"/>
      <c r="G116" s="419"/>
    </row>
    <row r="117" spans="1:7" ht="110.4">
      <c r="A117" s="260" t="s">
        <v>20</v>
      </c>
      <c r="B117" s="256">
        <v>44890</v>
      </c>
      <c r="C117" s="245" t="s">
        <v>227</v>
      </c>
      <c r="D117" s="443" t="s">
        <v>3</v>
      </c>
      <c r="E117" s="444">
        <v>5</v>
      </c>
      <c r="F117" s="421"/>
      <c r="G117" s="420">
        <f>E117*F117</f>
        <v>0</v>
      </c>
    </row>
    <row r="118" spans="1:7">
      <c r="A118" s="257"/>
      <c r="B118" s="247"/>
      <c r="D118" s="442"/>
      <c r="F118" s="419"/>
      <c r="G118" s="419"/>
    </row>
    <row r="119" spans="1:7" ht="110.4">
      <c r="A119" s="260" t="s">
        <v>21</v>
      </c>
      <c r="B119" s="256">
        <v>44890</v>
      </c>
      <c r="C119" s="245" t="s">
        <v>228</v>
      </c>
      <c r="D119" s="443" t="s">
        <v>3</v>
      </c>
      <c r="E119" s="444">
        <f>10+2</f>
        <v>12</v>
      </c>
      <c r="F119" s="421"/>
      <c r="G119" s="420">
        <f>E119*F119</f>
        <v>0</v>
      </c>
    </row>
    <row r="120" spans="1:7">
      <c r="A120" s="257"/>
      <c r="B120" s="247"/>
      <c r="D120" s="442"/>
      <c r="F120" s="419"/>
      <c r="G120" s="419"/>
    </row>
    <row r="121" spans="1:7" ht="69">
      <c r="A121" s="260" t="s">
        <v>22</v>
      </c>
      <c r="B121" s="256">
        <v>44890</v>
      </c>
      <c r="C121" s="245" t="s">
        <v>229</v>
      </c>
      <c r="D121" s="443" t="s">
        <v>3</v>
      </c>
      <c r="E121" s="444">
        <v>9</v>
      </c>
      <c r="F121" s="421"/>
      <c r="G121" s="420">
        <f>E121*F121</f>
        <v>0</v>
      </c>
    </row>
    <row r="122" spans="1:7">
      <c r="A122" s="257"/>
      <c r="B122" s="262"/>
      <c r="D122" s="442"/>
      <c r="F122" s="419"/>
      <c r="G122" s="419"/>
    </row>
    <row r="123" spans="1:7" ht="55.2">
      <c r="A123" s="260" t="s">
        <v>23</v>
      </c>
      <c r="B123" s="256">
        <v>44844</v>
      </c>
      <c r="C123" s="245" t="s">
        <v>230</v>
      </c>
      <c r="D123" s="443" t="s">
        <v>3</v>
      </c>
      <c r="E123" s="444">
        <v>5</v>
      </c>
      <c r="F123" s="421"/>
      <c r="G123" s="420">
        <f>E123*F123</f>
        <v>0</v>
      </c>
    </row>
    <row r="124" spans="1:7">
      <c r="A124" s="257"/>
      <c r="B124" s="247"/>
      <c r="D124" s="442"/>
      <c r="F124" s="419"/>
      <c r="G124" s="419"/>
    </row>
    <row r="125" spans="1:7" ht="55.2">
      <c r="A125" s="260" t="s">
        <v>24</v>
      </c>
      <c r="B125" s="256">
        <v>44845</v>
      </c>
      <c r="C125" s="245" t="s">
        <v>231</v>
      </c>
      <c r="D125" s="443" t="s">
        <v>3</v>
      </c>
      <c r="E125" s="444">
        <v>10</v>
      </c>
      <c r="F125" s="421"/>
      <c r="G125" s="420">
        <f>E125*F125</f>
        <v>0</v>
      </c>
    </row>
    <row r="126" spans="1:7">
      <c r="A126" s="257"/>
      <c r="B126" s="247"/>
      <c r="D126" s="442"/>
      <c r="F126" s="419"/>
      <c r="G126" s="419"/>
    </row>
    <row r="127" spans="1:7" ht="69">
      <c r="A127" s="260" t="s">
        <v>25</v>
      </c>
      <c r="B127" s="256">
        <v>44951</v>
      </c>
      <c r="C127" s="245" t="s">
        <v>232</v>
      </c>
      <c r="D127" s="443" t="s">
        <v>3</v>
      </c>
      <c r="E127" s="444">
        <f>+E121+2+1+1+1</f>
        <v>14</v>
      </c>
      <c r="F127" s="421"/>
      <c r="G127" s="420">
        <f>E127*F127</f>
        <v>0</v>
      </c>
    </row>
    <row r="128" spans="1:7">
      <c r="A128" s="257"/>
      <c r="B128" s="247"/>
      <c r="D128" s="442"/>
      <c r="F128" s="419"/>
      <c r="G128" s="419"/>
    </row>
    <row r="129" spans="1:7" ht="63.75" customHeight="1">
      <c r="A129" s="260" t="s">
        <v>63</v>
      </c>
      <c r="B129" s="256">
        <v>44991</v>
      </c>
      <c r="C129" s="245" t="s">
        <v>233</v>
      </c>
      <c r="D129" s="443" t="s">
        <v>3</v>
      </c>
      <c r="E129" s="444">
        <v>1</v>
      </c>
      <c r="F129" s="421"/>
      <c r="G129" s="420">
        <f>E129*F129</f>
        <v>0</v>
      </c>
    </row>
    <row r="130" spans="1:7">
      <c r="A130" s="257"/>
      <c r="B130" s="247"/>
      <c r="D130" s="442"/>
      <c r="F130" s="419"/>
      <c r="G130" s="419"/>
    </row>
    <row r="131" spans="1:7" ht="69">
      <c r="A131" s="260" t="s">
        <v>64</v>
      </c>
      <c r="B131" s="256">
        <v>44992</v>
      </c>
      <c r="C131" s="245" t="s">
        <v>234</v>
      </c>
      <c r="D131" s="443" t="s">
        <v>3</v>
      </c>
      <c r="E131" s="444">
        <v>18</v>
      </c>
      <c r="F131" s="421"/>
      <c r="G131" s="420">
        <f>E131*F131</f>
        <v>0</v>
      </c>
    </row>
    <row r="132" spans="1:7">
      <c r="A132" s="257"/>
      <c r="B132" s="247"/>
      <c r="D132" s="442"/>
      <c r="F132" s="419"/>
      <c r="G132" s="419"/>
    </row>
    <row r="133" spans="1:7" ht="69">
      <c r="A133" s="260" t="s">
        <v>68</v>
      </c>
      <c r="B133" s="256">
        <v>44993</v>
      </c>
      <c r="C133" s="245" t="s">
        <v>235</v>
      </c>
      <c r="D133" s="443" t="s">
        <v>3</v>
      </c>
      <c r="E133" s="444">
        <v>4</v>
      </c>
      <c r="F133" s="421"/>
      <c r="G133" s="420">
        <f>E133*F133</f>
        <v>0</v>
      </c>
    </row>
    <row r="134" spans="1:7">
      <c r="A134" s="257"/>
      <c r="B134" s="247"/>
      <c r="D134" s="442"/>
      <c r="F134" s="419"/>
      <c r="G134" s="419"/>
    </row>
    <row r="135" spans="1:7" ht="69">
      <c r="A135" s="264" t="s">
        <v>69</v>
      </c>
      <c r="B135" s="256">
        <v>441002</v>
      </c>
      <c r="C135" s="263" t="s">
        <v>236</v>
      </c>
      <c r="D135" s="443" t="s">
        <v>3</v>
      </c>
      <c r="E135" s="444">
        <v>1</v>
      </c>
      <c r="F135" s="421"/>
      <c r="G135" s="420">
        <f>E135*F135</f>
        <v>0</v>
      </c>
    </row>
    <row r="136" spans="1:7">
      <c r="A136" s="257"/>
      <c r="B136" s="247"/>
      <c r="D136" s="442"/>
      <c r="F136" s="419"/>
      <c r="G136" s="419"/>
    </row>
    <row r="137" spans="1:7" ht="55.2">
      <c r="A137" s="260" t="s">
        <v>70</v>
      </c>
      <c r="B137" s="256">
        <v>441003</v>
      </c>
      <c r="C137" s="245" t="s">
        <v>237</v>
      </c>
      <c r="D137" s="443" t="s">
        <v>3</v>
      </c>
      <c r="E137" s="444">
        <v>16</v>
      </c>
      <c r="F137" s="421"/>
      <c r="G137" s="420">
        <f>E137*F137</f>
        <v>0</v>
      </c>
    </row>
    <row r="138" spans="1:7" ht="14.4" thickBot="1">
      <c r="F138" s="419"/>
      <c r="G138" s="419"/>
    </row>
    <row r="139" spans="1:7" ht="15" thickTop="1" thickBot="1">
      <c r="B139" s="237"/>
      <c r="E139" s="438" t="s">
        <v>11</v>
      </c>
      <c r="F139" s="422"/>
      <c r="G139" s="423">
        <f>+SUM(G97:G138)</f>
        <v>0</v>
      </c>
    </row>
    <row r="140" spans="1:7" ht="14.4" thickTop="1">
      <c r="B140" s="237"/>
      <c r="E140" s="447"/>
      <c r="F140" s="419"/>
      <c r="G140" s="424"/>
    </row>
    <row r="141" spans="1:7">
      <c r="A141" s="228" t="s">
        <v>238</v>
      </c>
      <c r="C141" s="215"/>
      <c r="F141" s="419"/>
      <c r="G141" s="424"/>
    </row>
    <row r="142" spans="1:7">
      <c r="A142" s="228"/>
      <c r="C142" s="215"/>
      <c r="F142" s="419"/>
      <c r="G142" s="424"/>
    </row>
    <row r="143" spans="1:7">
      <c r="A143" s="228" t="s">
        <v>239</v>
      </c>
      <c r="B143" s="235"/>
      <c r="F143" s="419"/>
      <c r="G143" s="419"/>
    </row>
    <row r="144" spans="1:7">
      <c r="A144" s="228"/>
      <c r="F144" s="419"/>
      <c r="G144" s="419"/>
    </row>
    <row r="145" spans="1:7">
      <c r="A145" s="264" t="s">
        <v>1</v>
      </c>
      <c r="B145" s="256">
        <v>79311</v>
      </c>
      <c r="C145" s="265" t="s">
        <v>7</v>
      </c>
      <c r="D145" s="449" t="s">
        <v>8</v>
      </c>
      <c r="E145" s="450">
        <v>5</v>
      </c>
      <c r="F145" s="426"/>
      <c r="G145" s="427">
        <f>E145*F145</f>
        <v>0</v>
      </c>
    </row>
    <row r="146" spans="1:7">
      <c r="A146" s="257"/>
      <c r="B146" s="247"/>
      <c r="F146" s="419"/>
      <c r="G146" s="419"/>
    </row>
    <row r="147" spans="1:7" ht="27.6">
      <c r="A147" s="260" t="s">
        <v>2</v>
      </c>
      <c r="B147" s="256">
        <v>79514</v>
      </c>
      <c r="C147" s="265" t="s">
        <v>240</v>
      </c>
      <c r="D147" s="449" t="s">
        <v>3</v>
      </c>
      <c r="E147" s="450">
        <v>1</v>
      </c>
      <c r="F147" s="426"/>
      <c r="G147" s="427">
        <f>E147*F147</f>
        <v>0</v>
      </c>
    </row>
    <row r="148" spans="1:7" ht="14.4" thickBot="1">
      <c r="A148" s="257"/>
      <c r="B148" s="247"/>
      <c r="F148" s="419"/>
      <c r="G148" s="419"/>
    </row>
    <row r="149" spans="1:7" ht="15" thickTop="1" thickBot="1">
      <c r="B149" s="237"/>
      <c r="E149" s="438" t="s">
        <v>11</v>
      </c>
      <c r="F149" s="422"/>
      <c r="G149" s="423">
        <f>SUM(G141:G148)</f>
        <v>0</v>
      </c>
    </row>
    <row r="150" spans="1:7" ht="14.4" thickTop="1">
      <c r="B150" s="212"/>
      <c r="G150" s="237"/>
    </row>
    <row r="151" spans="1:7">
      <c r="A151" s="266"/>
    </row>
    <row r="152" spans="1:7">
      <c r="A152" s="255"/>
      <c r="G152" s="215"/>
    </row>
    <row r="153" spans="1:7">
      <c r="A153" s="255"/>
      <c r="C153" s="215"/>
      <c r="D153" s="326"/>
      <c r="E153" s="451"/>
      <c r="F153" s="215"/>
      <c r="G153" s="215"/>
    </row>
    <row r="154" spans="1:7">
      <c r="A154" s="255"/>
      <c r="C154" s="215"/>
      <c r="D154" s="326"/>
      <c r="E154" s="451"/>
      <c r="F154" s="215"/>
      <c r="G154" s="215"/>
    </row>
    <row r="155" spans="1:7">
      <c r="A155" s="255"/>
      <c r="C155" s="214"/>
      <c r="D155" s="326"/>
      <c r="E155" s="451"/>
      <c r="F155" s="215"/>
      <c r="G155" s="215"/>
    </row>
    <row r="156" spans="1:7">
      <c r="C156" s="214"/>
      <c r="D156" s="326"/>
      <c r="E156" s="451"/>
      <c r="F156" s="215"/>
      <c r="G156" s="215"/>
    </row>
    <row r="157" spans="1:7">
      <c r="C157" s="214"/>
      <c r="D157" s="326"/>
      <c r="E157" s="451"/>
      <c r="F157" s="215"/>
      <c r="G157" s="215"/>
    </row>
    <row r="158" spans="1:7">
      <c r="C158" s="214"/>
      <c r="D158" s="326"/>
      <c r="E158" s="451"/>
      <c r="F158" s="215"/>
    </row>
    <row r="159" spans="1:7">
      <c r="C159" s="214"/>
      <c r="D159" s="326"/>
      <c r="E159" s="451"/>
      <c r="F159" s="215"/>
    </row>
    <row r="162" spans="3:7">
      <c r="C162" s="212"/>
    </row>
    <row r="163" spans="3:7">
      <c r="C163" s="236"/>
    </row>
    <row r="164" spans="3:7">
      <c r="G164" s="215"/>
    </row>
    <row r="165" spans="3:7">
      <c r="G165" s="215"/>
    </row>
    <row r="166" spans="3:7">
      <c r="C166" s="255"/>
      <c r="D166" s="441"/>
      <c r="E166" s="452"/>
      <c r="F166" s="215"/>
      <c r="G166" s="215"/>
    </row>
    <row r="167" spans="3:7">
      <c r="C167" s="255"/>
      <c r="D167" s="441"/>
      <c r="E167" s="452"/>
      <c r="F167" s="215"/>
    </row>
    <row r="168" spans="3:7">
      <c r="C168" s="255"/>
      <c r="D168" s="441"/>
      <c r="E168" s="452"/>
      <c r="F168" s="215"/>
    </row>
  </sheetData>
  <mergeCells count="2">
    <mergeCell ref="B40:F40"/>
    <mergeCell ref="A45:B45"/>
  </mergeCells>
  <conditionalFormatting sqref="E46:E65537 E6:E44">
    <cfRule type="containsBlanks" priority="3" stopIfTrue="1">
      <formula>LEN(TRIM(E6))=0</formula>
    </cfRule>
    <cfRule type="cellIs" dxfId="17" priority="4" stopIfTrue="1" operator="equal">
      <formula>0</formula>
    </cfRule>
  </conditionalFormatting>
  <conditionalFormatting sqref="E9:E10">
    <cfRule type="containsBlanks" priority="1" stopIfTrue="1">
      <formula>LEN(TRIM(E9))=0</formula>
    </cfRule>
    <cfRule type="cellIs" dxfId="16" priority="2" stopIfTrue="1" operator="equal">
      <formula>0</formula>
    </cfRule>
  </conditionalFormatting>
  <pageMargins left="1.0236220472440944" right="0.23622047244094491" top="0.74803149606299213" bottom="0.74803149606299213" header="0.31496062992125984" footer="0.31496062992125984"/>
  <pageSetup paperSize="9" scale="90" firstPageNumber="2" fitToHeight="0" orientation="portrait" useFirstPageNumber="1" horizontalDpi="300" verticalDpi="300" r:id="rId1"/>
  <headerFooter alignWithMargins="0">
    <oddFooter>&amp;L4. Odvodnjavanje&amp;CStran &amp;P od 7</oddFooter>
  </headerFooter>
  <rowBreaks count="5" manualBreakCount="5">
    <brk id="44" max="6" man="1"/>
    <brk id="64" max="6" man="1"/>
    <brk id="94" max="6" man="1"/>
    <brk id="114" max="6" man="1"/>
    <brk id="128"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E19"/>
  <sheetViews>
    <sheetView showGridLines="0" workbookViewId="0">
      <selection activeCell="N35" sqref="N35"/>
    </sheetView>
  </sheetViews>
  <sheetFormatPr defaultColWidth="8.88671875" defaultRowHeight="12.75" customHeight="1"/>
  <cols>
    <col min="1" max="1" width="3.44140625" style="336" customWidth="1"/>
    <col min="2" max="2" width="8.88671875" style="336" customWidth="1"/>
    <col min="3" max="3" width="27" style="336" customWidth="1"/>
    <col min="4" max="4" width="10.6640625" style="336" customWidth="1"/>
    <col min="5" max="5" width="26.109375" style="336" customWidth="1"/>
    <col min="6" max="256" width="8.88671875" style="336" customWidth="1"/>
    <col min="257" max="16384" width="8.88671875" style="336"/>
  </cols>
  <sheetData>
    <row r="1" spans="1:5" ht="8.4" customHeight="1">
      <c r="A1" s="641" t="s">
        <v>359</v>
      </c>
      <c r="B1" s="642"/>
      <c r="C1" s="642"/>
      <c r="D1" s="642"/>
      <c r="E1" s="642"/>
    </row>
    <row r="2" spans="1:5" ht="8.4" customHeight="1">
      <c r="A2" s="642"/>
      <c r="B2" s="642"/>
      <c r="C2" s="642"/>
      <c r="D2" s="642"/>
      <c r="E2" s="642"/>
    </row>
    <row r="3" spans="1:5" ht="12.9" customHeight="1">
      <c r="A3" s="643"/>
      <c r="B3" s="643"/>
      <c r="C3" s="643"/>
      <c r="D3" s="643"/>
      <c r="E3" s="643"/>
    </row>
    <row r="4" spans="1:5" ht="12.9" customHeight="1">
      <c r="A4" s="337" t="s">
        <v>119</v>
      </c>
      <c r="B4" s="338" t="s">
        <v>360</v>
      </c>
      <c r="C4" s="339"/>
      <c r="D4" s="340"/>
      <c r="E4" s="341" t="s">
        <v>361</v>
      </c>
    </row>
    <row r="5" spans="1:5" ht="12.9" customHeight="1">
      <c r="A5" s="644"/>
      <c r="B5" s="644"/>
      <c r="C5" s="644"/>
      <c r="D5" s="644"/>
      <c r="E5" s="644"/>
    </row>
    <row r="6" spans="1:5" ht="20.100000000000001" customHeight="1">
      <c r="A6" s="342">
        <v>1</v>
      </c>
      <c r="B6" s="645" t="s">
        <v>362</v>
      </c>
      <c r="C6" s="646"/>
      <c r="D6" s="646"/>
      <c r="E6" s="378">
        <f>+'5.1_JR in kab.kanalizacija'!F4</f>
        <v>0</v>
      </c>
    </row>
    <row r="7" spans="1:5" ht="12.9" customHeight="1">
      <c r="A7" s="647"/>
      <c r="B7" s="647"/>
      <c r="C7" s="647"/>
      <c r="D7" s="647"/>
      <c r="E7" s="647"/>
    </row>
    <row r="8" spans="1:5" ht="20.100000000000001" customHeight="1">
      <c r="A8" s="342">
        <v>2</v>
      </c>
      <c r="B8" s="645" t="s">
        <v>363</v>
      </c>
      <c r="C8" s="646"/>
      <c r="D8" s="646"/>
      <c r="E8" s="378">
        <f>+'5.1_JR_elekromontaža'!F4</f>
        <v>0</v>
      </c>
    </row>
    <row r="9" spans="1:5" ht="12.9" customHeight="1">
      <c r="A9" s="648"/>
      <c r="B9" s="648"/>
      <c r="C9" s="648"/>
      <c r="D9" s="648"/>
      <c r="E9" s="648"/>
    </row>
    <row r="10" spans="1:5" ht="20.100000000000001" customHeight="1">
      <c r="A10" s="342">
        <v>3</v>
      </c>
      <c r="B10" s="645" t="s">
        <v>364</v>
      </c>
      <c r="C10" s="646"/>
      <c r="D10" s="646"/>
      <c r="E10" s="379"/>
    </row>
    <row r="11" spans="1:5" ht="12.9" customHeight="1">
      <c r="A11" s="648"/>
      <c r="B11" s="648"/>
      <c r="C11" s="648"/>
      <c r="D11" s="648"/>
      <c r="E11" s="648"/>
    </row>
    <row r="12" spans="1:5" ht="20.100000000000001" customHeight="1">
      <c r="A12" s="342">
        <v>4</v>
      </c>
      <c r="B12" s="645" t="s">
        <v>365</v>
      </c>
      <c r="C12" s="646"/>
      <c r="D12" s="646"/>
      <c r="E12" s="379"/>
    </row>
    <row r="13" spans="1:5" ht="12.9" customHeight="1">
      <c r="A13" s="648"/>
      <c r="B13" s="648"/>
      <c r="C13" s="648"/>
      <c r="D13" s="648"/>
      <c r="E13" s="648"/>
    </row>
    <row r="14" spans="1:5" ht="20.100000000000001" customHeight="1">
      <c r="A14" s="639" t="s">
        <v>366</v>
      </c>
      <c r="B14" s="640"/>
      <c r="C14" s="640"/>
      <c r="D14" s="640"/>
      <c r="E14" s="380">
        <f>SUM(E6:E13)</f>
        <v>0</v>
      </c>
    </row>
    <row r="15" spans="1:5" ht="12.9" customHeight="1">
      <c r="A15" s="648"/>
      <c r="B15" s="648"/>
      <c r="C15" s="648"/>
      <c r="D15" s="648"/>
      <c r="E15" s="648"/>
    </row>
    <row r="16" spans="1:5" ht="15" customHeight="1">
      <c r="A16" s="639" t="s">
        <v>367</v>
      </c>
      <c r="B16" s="640"/>
      <c r="C16" s="640"/>
      <c r="D16" s="640"/>
      <c r="E16" s="380">
        <f>E14*0.22</f>
        <v>0</v>
      </c>
    </row>
    <row r="17" spans="1:5" ht="12.9" customHeight="1">
      <c r="A17" s="648"/>
      <c r="B17" s="648"/>
      <c r="C17" s="648"/>
      <c r="D17" s="648"/>
      <c r="E17" s="648"/>
    </row>
    <row r="18" spans="1:5" ht="15" customHeight="1">
      <c r="A18" s="639" t="s">
        <v>368</v>
      </c>
      <c r="B18" s="640"/>
      <c r="C18" s="640"/>
      <c r="D18" s="640"/>
      <c r="E18" s="380">
        <f>E16+E14</f>
        <v>0</v>
      </c>
    </row>
    <row r="19" spans="1:5" ht="113.4" customHeight="1">
      <c r="A19" s="649" t="s">
        <v>369</v>
      </c>
      <c r="B19" s="650"/>
      <c r="C19" s="650"/>
      <c r="D19" s="650"/>
      <c r="E19" s="651"/>
    </row>
  </sheetData>
  <mergeCells count="17">
    <mergeCell ref="A15:E15"/>
    <mergeCell ref="A16:D16"/>
    <mergeCell ref="A17:E17"/>
    <mergeCell ref="A18:D18"/>
    <mergeCell ref="A19:E19"/>
    <mergeCell ref="A14:D14"/>
    <mergeCell ref="A1:E2"/>
    <mergeCell ref="A3:E3"/>
    <mergeCell ref="A5:E5"/>
    <mergeCell ref="B6:D6"/>
    <mergeCell ref="A7:E7"/>
    <mergeCell ref="B8:D8"/>
    <mergeCell ref="A9:E9"/>
    <mergeCell ref="B10:D10"/>
    <mergeCell ref="A11:E11"/>
    <mergeCell ref="B12:D12"/>
    <mergeCell ref="A13:E13"/>
  </mergeCells>
  <pageMargins left="1.0236220472440944" right="0.23622047244094491" top="0.74803149606299213" bottom="0.74803149606299213" header="0.31496062992125984" footer="0.31496062992125984"/>
  <pageSetup firstPageNumber="2" fitToHeight="0" orientation="portrait" useFirstPageNumber="1" r:id="rId1"/>
  <headerFooter>
    <oddFooter>&amp;L5.1 JR Kabelska kanalizacija in javna razsvetljava&amp;CStran &amp;P od 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F30"/>
  <sheetViews>
    <sheetView showGridLines="0" view="pageBreakPreview" zoomScaleNormal="100" zoomScaleSheetLayoutView="100" workbookViewId="0">
      <selection activeCell="B20" sqref="B20"/>
    </sheetView>
  </sheetViews>
  <sheetFormatPr defaultColWidth="8.88671875" defaultRowHeight="12.75" customHeight="1"/>
  <cols>
    <col min="1" max="1" width="3.44140625" style="343" customWidth="1"/>
    <col min="2" max="2" width="35.88671875" style="343" customWidth="1"/>
    <col min="3" max="3" width="6" style="373" customWidth="1"/>
    <col min="4" max="4" width="7.6640625" style="373" customWidth="1"/>
    <col min="5" max="5" width="9.44140625" style="343" bestFit="1" customWidth="1"/>
    <col min="6" max="6" width="12.44140625" style="343" customWidth="1"/>
    <col min="7" max="256" width="8.88671875" style="343" customWidth="1"/>
    <col min="257" max="16384" width="8.88671875" style="343"/>
  </cols>
  <sheetData>
    <row r="1" spans="1:6" ht="8.4" customHeight="1">
      <c r="A1" s="652" t="s">
        <v>370</v>
      </c>
      <c r="B1" s="653"/>
      <c r="C1" s="653"/>
      <c r="D1" s="653"/>
      <c r="E1" s="653"/>
      <c r="F1" s="653"/>
    </row>
    <row r="2" spans="1:6" ht="8.4" customHeight="1">
      <c r="A2" s="653"/>
      <c r="B2" s="653"/>
      <c r="C2" s="653"/>
      <c r="D2" s="653"/>
      <c r="E2" s="653"/>
      <c r="F2" s="653"/>
    </row>
    <row r="3" spans="1:6" ht="12.9" customHeight="1">
      <c r="A3" s="654"/>
      <c r="B3" s="654"/>
      <c r="C3" s="654"/>
      <c r="D3" s="654"/>
      <c r="E3" s="654"/>
      <c r="F3" s="654"/>
    </row>
    <row r="4" spans="1:6" ht="15" customHeight="1">
      <c r="A4" s="344"/>
      <c r="B4" s="655" t="s">
        <v>371</v>
      </c>
      <c r="C4" s="656"/>
      <c r="D4" s="656"/>
      <c r="E4" s="656"/>
      <c r="F4" s="370">
        <f>SUM(F7:F30)</f>
        <v>0</v>
      </c>
    </row>
    <row r="5" spans="1:6" ht="33" customHeight="1">
      <c r="A5" s="345"/>
      <c r="B5" s="346" t="s">
        <v>372</v>
      </c>
      <c r="C5" s="375"/>
      <c r="D5" s="375"/>
      <c r="E5" s="347"/>
      <c r="F5" s="348"/>
    </row>
    <row r="6" spans="1:6" ht="12.9" customHeight="1">
      <c r="A6" s="349" t="s">
        <v>119</v>
      </c>
      <c r="B6" s="349" t="s">
        <v>373</v>
      </c>
      <c r="C6" s="349" t="s">
        <v>123</v>
      </c>
      <c r="D6" s="349" t="s">
        <v>122</v>
      </c>
      <c r="E6" s="350" t="s">
        <v>374</v>
      </c>
      <c r="F6" s="350" t="s">
        <v>375</v>
      </c>
    </row>
    <row r="7" spans="1:6" ht="12.9" customHeight="1">
      <c r="A7" s="351"/>
      <c r="B7" s="352"/>
      <c r="C7" s="371"/>
      <c r="D7" s="371"/>
      <c r="E7" s="353"/>
      <c r="F7" s="354"/>
    </row>
    <row r="8" spans="1:6" ht="42.9" customHeight="1">
      <c r="A8" s="351">
        <v>1</v>
      </c>
      <c r="B8" s="355" t="s">
        <v>376</v>
      </c>
      <c r="C8" s="374" t="s">
        <v>377</v>
      </c>
      <c r="D8" s="371">
        <f>138*1.1*0.4</f>
        <v>60.720000000000006</v>
      </c>
      <c r="E8" s="369"/>
      <c r="F8" s="377">
        <f t="shared" ref="F8:F27" si="0">D8*E8</f>
        <v>0</v>
      </c>
    </row>
    <row r="9" spans="1:6" ht="42.9" customHeight="1">
      <c r="A9" s="351">
        <v>2</v>
      </c>
      <c r="B9" s="355" t="s">
        <v>378</v>
      </c>
      <c r="C9" s="374" t="s">
        <v>377</v>
      </c>
      <c r="D9" s="376">
        <f>(D8)*0.7*0.3</f>
        <v>12.751200000000001</v>
      </c>
      <c r="E9" s="369"/>
      <c r="F9" s="377">
        <f t="shared" si="0"/>
        <v>0</v>
      </c>
    </row>
    <row r="10" spans="1:6" ht="42.9" customHeight="1">
      <c r="A10" s="351">
        <v>3</v>
      </c>
      <c r="B10" s="355" t="s">
        <v>379</v>
      </c>
      <c r="C10" s="374" t="s">
        <v>377</v>
      </c>
      <c r="D10" s="376">
        <f>(D8)*0.2*0.3</f>
        <v>3.6432000000000002</v>
      </c>
      <c r="E10" s="369"/>
      <c r="F10" s="377">
        <f t="shared" si="0"/>
        <v>0</v>
      </c>
    </row>
    <row r="11" spans="1:6" ht="23.1" customHeight="1">
      <c r="A11" s="351">
        <v>4</v>
      </c>
      <c r="B11" s="355" t="s">
        <v>380</v>
      </c>
      <c r="C11" s="374" t="s">
        <v>377</v>
      </c>
      <c r="D11" s="376">
        <f>(D8)*0.1</f>
        <v>6.072000000000001</v>
      </c>
      <c r="E11" s="369"/>
      <c r="F11" s="377">
        <f t="shared" si="0"/>
        <v>0</v>
      </c>
    </row>
    <row r="12" spans="1:6" ht="23.1" customHeight="1">
      <c r="A12" s="351">
        <v>5</v>
      </c>
      <c r="B12" s="355" t="s">
        <v>381</v>
      </c>
      <c r="C12" s="374" t="s">
        <v>377</v>
      </c>
      <c r="D12" s="371">
        <f>(D8)*0.5</f>
        <v>30.360000000000003</v>
      </c>
      <c r="E12" s="369"/>
      <c r="F12" s="377">
        <f t="shared" si="0"/>
        <v>0</v>
      </c>
    </row>
    <row r="13" spans="1:6" ht="53.1" customHeight="1">
      <c r="A13" s="351">
        <v>6</v>
      </c>
      <c r="B13" s="355" t="s">
        <v>382</v>
      </c>
      <c r="C13" s="374" t="s">
        <v>205</v>
      </c>
      <c r="D13" s="371">
        <v>138</v>
      </c>
      <c r="E13" s="369"/>
      <c r="F13" s="377">
        <f t="shared" si="0"/>
        <v>0</v>
      </c>
    </row>
    <row r="14" spans="1:6" ht="42.9" customHeight="1">
      <c r="A14" s="351">
        <v>7</v>
      </c>
      <c r="B14" s="355" t="s">
        <v>383</v>
      </c>
      <c r="C14" s="374" t="s">
        <v>3</v>
      </c>
      <c r="D14" s="371">
        <v>1</v>
      </c>
      <c r="E14" s="369"/>
      <c r="F14" s="377">
        <f t="shared" si="0"/>
        <v>0</v>
      </c>
    </row>
    <row r="15" spans="1:6" ht="53.1" customHeight="1">
      <c r="A15" s="351">
        <v>8</v>
      </c>
      <c r="B15" s="355" t="s">
        <v>384</v>
      </c>
      <c r="C15" s="374" t="s">
        <v>3</v>
      </c>
      <c r="D15" s="371">
        <v>4</v>
      </c>
      <c r="E15" s="369"/>
      <c r="F15" s="377">
        <f t="shared" si="0"/>
        <v>0</v>
      </c>
    </row>
    <row r="16" spans="1:6" ht="63" customHeight="1">
      <c r="A16" s="351">
        <v>10</v>
      </c>
      <c r="B16" s="352" t="s">
        <v>385</v>
      </c>
      <c r="C16" s="374" t="s">
        <v>3</v>
      </c>
      <c r="D16" s="371">
        <v>19</v>
      </c>
      <c r="E16" s="369"/>
      <c r="F16" s="377">
        <f t="shared" si="0"/>
        <v>0</v>
      </c>
    </row>
    <row r="17" spans="1:6" ht="63" customHeight="1">
      <c r="A17" s="351">
        <v>11</v>
      </c>
      <c r="B17" s="355" t="s">
        <v>386</v>
      </c>
      <c r="C17" s="374" t="s">
        <v>3</v>
      </c>
      <c r="D17" s="371">
        <v>4</v>
      </c>
      <c r="E17" s="369"/>
      <c r="F17" s="377">
        <f t="shared" si="0"/>
        <v>0</v>
      </c>
    </row>
    <row r="18" spans="1:6" ht="23.1" customHeight="1">
      <c r="A18" s="351">
        <v>12</v>
      </c>
      <c r="B18" s="355" t="s">
        <v>387</v>
      </c>
      <c r="C18" s="374" t="s">
        <v>3</v>
      </c>
      <c r="D18" s="371">
        <v>1</v>
      </c>
      <c r="E18" s="369"/>
      <c r="F18" s="377">
        <f t="shared" si="0"/>
        <v>0</v>
      </c>
    </row>
    <row r="19" spans="1:6" ht="33" customHeight="1">
      <c r="A19" s="351">
        <v>13</v>
      </c>
      <c r="B19" s="355" t="s">
        <v>414</v>
      </c>
      <c r="C19" s="374" t="s">
        <v>3</v>
      </c>
      <c r="D19" s="371">
        <v>4</v>
      </c>
      <c r="E19" s="369"/>
      <c r="F19" s="377">
        <f t="shared" si="0"/>
        <v>0</v>
      </c>
    </row>
    <row r="20" spans="1:6" ht="23.1" customHeight="1">
      <c r="A20" s="351">
        <v>15</v>
      </c>
      <c r="B20" s="355" t="s">
        <v>388</v>
      </c>
      <c r="C20" s="374" t="s">
        <v>205</v>
      </c>
      <c r="D20" s="371">
        <f t="shared" ref="D20:D23" si="1">D$13</f>
        <v>138</v>
      </c>
      <c r="E20" s="369"/>
      <c r="F20" s="377">
        <f t="shared" si="0"/>
        <v>0</v>
      </c>
    </row>
    <row r="21" spans="1:6" ht="23.1" customHeight="1">
      <c r="A21" s="351">
        <v>16</v>
      </c>
      <c r="B21" s="355" t="s">
        <v>389</v>
      </c>
      <c r="C21" s="374" t="s">
        <v>205</v>
      </c>
      <c r="D21" s="371">
        <f t="shared" si="1"/>
        <v>138</v>
      </c>
      <c r="E21" s="369"/>
      <c r="F21" s="377">
        <f t="shared" si="0"/>
        <v>0</v>
      </c>
    </row>
    <row r="22" spans="1:6" ht="33" customHeight="1">
      <c r="A22" s="351">
        <v>17</v>
      </c>
      <c r="B22" s="355" t="s">
        <v>390</v>
      </c>
      <c r="C22" s="374" t="s">
        <v>205</v>
      </c>
      <c r="D22" s="371">
        <f t="shared" si="1"/>
        <v>138</v>
      </c>
      <c r="E22" s="369"/>
      <c r="F22" s="377">
        <f t="shared" si="0"/>
        <v>0</v>
      </c>
    </row>
    <row r="23" spans="1:6" ht="23.1" customHeight="1">
      <c r="A23" s="351">
        <v>18</v>
      </c>
      <c r="B23" s="355" t="s">
        <v>391</v>
      </c>
      <c r="C23" s="374" t="s">
        <v>205</v>
      </c>
      <c r="D23" s="371">
        <f t="shared" si="1"/>
        <v>138</v>
      </c>
      <c r="E23" s="369"/>
      <c r="F23" s="377">
        <f t="shared" si="0"/>
        <v>0</v>
      </c>
    </row>
    <row r="24" spans="1:6" ht="23.1" customHeight="1">
      <c r="A24" s="351">
        <v>19</v>
      </c>
      <c r="B24" s="355" t="s">
        <v>392</v>
      </c>
      <c r="C24" s="374" t="s">
        <v>127</v>
      </c>
      <c r="D24" s="371">
        <v>6</v>
      </c>
      <c r="E24" s="369"/>
      <c r="F24" s="377">
        <f t="shared" si="0"/>
        <v>0</v>
      </c>
    </row>
    <row r="25" spans="1:6" ht="23.1" customHeight="1">
      <c r="A25" s="351">
        <v>20</v>
      </c>
      <c r="B25" s="355" t="s">
        <v>393</v>
      </c>
      <c r="C25" s="374" t="s">
        <v>8</v>
      </c>
      <c r="D25" s="371">
        <v>4</v>
      </c>
      <c r="E25" s="369"/>
      <c r="F25" s="377">
        <f t="shared" si="0"/>
        <v>0</v>
      </c>
    </row>
    <row r="26" spans="1:6" ht="23.1" customHeight="1">
      <c r="A26" s="351">
        <v>21</v>
      </c>
      <c r="B26" s="355" t="s">
        <v>394</v>
      </c>
      <c r="C26" s="374" t="s">
        <v>8</v>
      </c>
      <c r="D26" s="371">
        <v>4</v>
      </c>
      <c r="E26" s="369"/>
      <c r="F26" s="377">
        <f t="shared" si="0"/>
        <v>0</v>
      </c>
    </row>
    <row r="27" spans="1:6" ht="42.9" customHeight="1">
      <c r="A27" s="356">
        <v>22</v>
      </c>
      <c r="B27" s="355" t="s">
        <v>395</v>
      </c>
      <c r="C27" s="374" t="s">
        <v>8</v>
      </c>
      <c r="D27" s="371">
        <v>12</v>
      </c>
      <c r="E27" s="369"/>
      <c r="F27" s="377">
        <f t="shared" si="0"/>
        <v>0</v>
      </c>
    </row>
    <row r="28" spans="1:6" ht="12.9" customHeight="1">
      <c r="A28" s="657"/>
      <c r="B28" s="658"/>
      <c r="C28" s="658"/>
      <c r="D28" s="658"/>
      <c r="E28" s="658"/>
      <c r="F28" s="658"/>
    </row>
    <row r="29" spans="1:6" ht="33" customHeight="1">
      <c r="A29" s="357" t="s">
        <v>396</v>
      </c>
      <c r="B29" s="355" t="s">
        <v>397</v>
      </c>
      <c r="C29" s="371"/>
      <c r="D29" s="372">
        <v>0.02</v>
      </c>
      <c r="E29" s="368">
        <f>SUM(F8:F27)</f>
        <v>0</v>
      </c>
      <c r="F29" s="377">
        <f>D29*E29</f>
        <v>0</v>
      </c>
    </row>
    <row r="30" spans="1:6" ht="33" customHeight="1">
      <c r="A30" s="357" t="s">
        <v>398</v>
      </c>
      <c r="B30" s="355" t="s">
        <v>399</v>
      </c>
      <c r="C30" s="371"/>
      <c r="D30" s="372">
        <v>0.03</v>
      </c>
      <c r="E30" s="368">
        <f>SUM(F8:F27)</f>
        <v>0</v>
      </c>
      <c r="F30" s="377">
        <f>D30*E30</f>
        <v>0</v>
      </c>
    </row>
  </sheetData>
  <mergeCells count="4">
    <mergeCell ref="A1:F2"/>
    <mergeCell ref="A3:F3"/>
    <mergeCell ref="B4:E4"/>
    <mergeCell ref="A28:F28"/>
  </mergeCells>
  <pageMargins left="1.0236220472440944" right="0.23622047244094491" top="0.74803149606299213" bottom="0.74803149606299213" header="0.31496062992125984" footer="0.31496062992125984"/>
  <pageSetup firstPageNumber="3" fitToHeight="0" orientation="portrait" useFirstPageNumber="1" r:id="rId1"/>
  <headerFooter>
    <oddFooter>&amp;L5.1 JR_gradbeni del&amp;CStran &amp;P od 5</oddFooter>
  </headerFooter>
  <rowBreaks count="1" manualBreakCount="1">
    <brk id="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11</vt:i4>
      </vt:variant>
      <vt:variant>
        <vt:lpstr>Imenovani obsegi</vt:lpstr>
      </vt:variant>
      <vt:variant>
        <vt:i4>17</vt:i4>
      </vt:variant>
    </vt:vector>
  </HeadingPairs>
  <TitlesOfParts>
    <vt:vector size="28" baseType="lpstr">
      <vt:lpstr>SKUPNA REKAPITULACIJA</vt:lpstr>
      <vt:lpstr>1_Urbana op. in hortikultura</vt:lpstr>
      <vt:lpstr>1.1_urbana oprema</vt:lpstr>
      <vt:lpstr>1.2_hortikultura</vt:lpstr>
      <vt:lpstr>2. Vojkova cesta</vt:lpstr>
      <vt:lpstr>3. Krožišče XXX.Divizije</vt:lpstr>
      <vt:lpstr>4. Odvodnjavanje</vt:lpstr>
      <vt:lpstr>5.1 Javna razsvetljava</vt:lpstr>
      <vt:lpstr>5.1_JR in kab.kanalizacija</vt:lpstr>
      <vt:lpstr>5.1_JR_elekromontaža</vt:lpstr>
      <vt:lpstr>6. Vodovod</vt:lpstr>
      <vt:lpstr>'1.1_urbana oprema'!Področje_tiskanja</vt:lpstr>
      <vt:lpstr>'1.2_hortikultura'!Področje_tiskanja</vt:lpstr>
      <vt:lpstr>'1_Urbana op. in hortikultura'!Področje_tiskanja</vt:lpstr>
      <vt:lpstr>'2. Vojkova cesta'!Področje_tiskanja</vt:lpstr>
      <vt:lpstr>'3. Krožišče XXX.Divizije'!Področje_tiskanja</vt:lpstr>
      <vt:lpstr>'4. Odvodnjavanje'!Področje_tiskanja</vt:lpstr>
      <vt:lpstr>'6. Vodovod'!Področje_tiskanja</vt:lpstr>
      <vt:lpstr>'SKUPNA REKAPITULACIJA'!Področje_tiskanja</vt:lpstr>
      <vt:lpstr>'1.1_urbana oprema'!Print_Area_0</vt:lpstr>
      <vt:lpstr>'1.2_hortikultura'!Print_Area_0</vt:lpstr>
      <vt:lpstr>'1.2_hortikultura'!Print_Area_0_0</vt:lpstr>
      <vt:lpstr>'1.2_hortikultura'!Print_Area_0_0_0</vt:lpstr>
      <vt:lpstr>'1.2_hortikultura'!Print_Area_0_0_0_0</vt:lpstr>
      <vt:lpstr>'1.2_hortikultura'!Print_Area_0_0_0_0_0</vt:lpstr>
      <vt:lpstr>'1.2_hortikultura'!Print_Area_0_0_0_0_0_0</vt:lpstr>
      <vt:lpstr>'1.2_hortikultura'!Print_Area_0_0_0_0_0_0_0</vt:lpstr>
      <vt:lpstr>'6. Vodovod'!Tiskanje_naslovov</vt:lpstr>
    </vt:vector>
  </TitlesOfParts>
  <Manager>Roman ANZELJC univ.dipl.inž.grad.</Manager>
  <Company>Ipod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PODPORNI ZID BRESTJE</dc:title>
  <dc:subject>Popis del</dc:subject>
  <dc:creator>Matej VIDMAR grad.teh.</dc:creator>
  <cp:lastModifiedBy>jakinmat</cp:lastModifiedBy>
  <cp:lastPrinted>2020-11-12T10:59:05Z</cp:lastPrinted>
  <dcterms:created xsi:type="dcterms:W3CDTF">1998-09-29T11:11:51Z</dcterms:created>
  <dcterms:modified xsi:type="dcterms:W3CDTF">2020-11-17T13:26:03Z</dcterms:modified>
</cp:coreProperties>
</file>